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a IT\Desktop\Záverečný účet za rok 2023\"/>
    </mc:Choice>
  </mc:AlternateContent>
  <xr:revisionPtr revIDLastSave="0" documentId="8_{56BDE7A3-28BE-4438-895F-D7B0196B2C2C}" xr6:coauthVersionLast="45" xr6:coauthVersionMax="45" xr10:uidLastSave="{00000000-0000-0000-0000-000000000000}"/>
  <bookViews>
    <workbookView xWindow="-60" yWindow="-60" windowWidth="28920" windowHeight="15660" tabRatio="602" firstSheet="18" activeTab="18"/>
  </bookViews>
  <sheets>
    <sheet name="Obsah" sheetId="25" r:id="rId1"/>
    <sheet name="Prílohy" sheetId="27" r:id="rId2"/>
    <sheet name="skratky" sheetId="41" r:id="rId3"/>
    <sheet name="KR" sheetId="1" r:id="rId4"/>
    <sheet name="FO" sheetId="15" r:id="rId5"/>
    <sheet name="stav fin. prostr." sheetId="3" r:id="rId6"/>
    <sheet name="návrh na vyrovnanie" sheetId="2" r:id="rId7"/>
    <sheet name="tabuľka hospodárenia " sheetId="53" r:id="rId8"/>
    <sheet name="fin.uspor. vzťahov" sheetId="29" r:id="rId9"/>
    <sheet name="výška dlhu" sheetId="32" r:id="rId10"/>
    <sheet name="zaťaženosť celé BP" sheetId="33" r:id="rId11"/>
    <sheet name="graf dlhovej služby" sheetId="47" r:id="rId12"/>
    <sheet name="transfery" sheetId="38" r:id="rId13"/>
    <sheet name="prijaté dotácie" sheetId="39" r:id="rId14"/>
    <sheet name="fondy" sheetId="16" r:id="rId15"/>
    <sheet name="Pohľ." sheetId="5" r:id="rId16"/>
    <sheet name="Pohľ. - podr." sheetId="6" r:id="rId17"/>
    <sheet name="pohľ.odpísané" sheetId="30" r:id="rId18"/>
    <sheet name="zábezpeka a hospod.spol" sheetId="34" r:id="rId19"/>
    <sheet name="majetková účasť" sheetId="35" r:id="rId20"/>
    <sheet name="Súvaha" sheetId="36" r:id="rId21"/>
    <sheet name="výkaz ZaS" sheetId="37" r:id="rId22"/>
    <sheet name="progr. rozpočet" sheetId="40" r:id="rId23"/>
    <sheet name="použitie rezervného fondu" sheetId="54" r:id="rId24"/>
    <sheet name="použitie poplatku za rozvoj" sheetId="56" r:id="rId25"/>
    <sheet name="ESA 2010" sheetId="31" r:id="rId26"/>
    <sheet name="výpočet ESA" sheetId="43" r:id="rId27"/>
    <sheet name="Hárok1" sheetId="57" r:id="rId28"/>
  </sheets>
  <externalReferences>
    <externalReference r:id="rId2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47" l="1"/>
  <c r="F63" i="47"/>
  <c r="E63" i="47"/>
  <c r="D63" i="47"/>
  <c r="C63" i="47"/>
  <c r="B63" i="47"/>
  <c r="J59" i="47"/>
  <c r="J63" i="47"/>
  <c r="I59" i="47"/>
  <c r="I63" i="47"/>
  <c r="H59" i="47"/>
  <c r="H63" i="47"/>
  <c r="C41" i="47"/>
  <c r="B41" i="47"/>
  <c r="J39" i="47"/>
  <c r="J43" i="47"/>
  <c r="I39" i="47"/>
  <c r="I43" i="47"/>
  <c r="H39" i="47"/>
  <c r="H43" i="47"/>
  <c r="G39" i="47"/>
  <c r="G43" i="47"/>
  <c r="F39" i="47"/>
  <c r="F43" i="47"/>
  <c r="E39" i="47"/>
  <c r="E43" i="47"/>
  <c r="D39" i="47"/>
  <c r="D43" i="47"/>
  <c r="C39" i="47"/>
  <c r="B39" i="47"/>
  <c r="J14" i="47"/>
  <c r="I14" i="47"/>
  <c r="H14" i="47"/>
  <c r="G14" i="47"/>
  <c r="F14" i="47"/>
  <c r="E14" i="47"/>
  <c r="D14" i="47"/>
  <c r="C14" i="47"/>
  <c r="B14" i="47"/>
  <c r="C34" i="33"/>
  <c r="B35" i="33" s="1"/>
  <c r="B38" i="33" s="1"/>
  <c r="B34" i="33"/>
  <c r="B13" i="33"/>
  <c r="B16" i="33" s="1"/>
  <c r="C165" i="29"/>
  <c r="C149" i="29"/>
  <c r="C167" i="29" s="1"/>
  <c r="C211" i="29" s="1"/>
  <c r="C69" i="29"/>
  <c r="B69" i="29"/>
  <c r="D37" i="29"/>
  <c r="C518" i="6"/>
  <c r="C7" i="38"/>
  <c r="C9" i="38"/>
  <c r="C42" i="38" s="1"/>
  <c r="C48" i="38" s="1"/>
  <c r="C13" i="38"/>
  <c r="C21" i="38"/>
  <c r="C27" i="38"/>
  <c r="C35" i="38"/>
  <c r="F42" i="54"/>
  <c r="C28" i="37"/>
  <c r="D30" i="37"/>
  <c r="D28" i="37"/>
  <c r="B279" i="32"/>
  <c r="B28" i="32"/>
  <c r="B338" i="32" s="1"/>
  <c r="B336" i="32"/>
  <c r="D101" i="29"/>
  <c r="E101" i="29" s="1"/>
  <c r="E136" i="29"/>
  <c r="D159" i="29"/>
  <c r="E159" i="29"/>
  <c r="D161" i="29"/>
  <c r="E161" i="29"/>
  <c r="D163" i="29"/>
  <c r="E163" i="29"/>
  <c r="D106" i="29"/>
  <c r="D199" i="29"/>
  <c r="E199" i="29" s="1"/>
  <c r="E200" i="29" s="1"/>
  <c r="D130" i="29"/>
  <c r="E130" i="29"/>
  <c r="E134" i="29"/>
  <c r="D128" i="29"/>
  <c r="E128" i="29" s="1"/>
  <c r="D145" i="29"/>
  <c r="E145" i="29" s="1"/>
  <c r="D122" i="29"/>
  <c r="E122" i="29" s="1"/>
  <c r="E47" i="56"/>
  <c r="E62" i="56" s="1"/>
  <c r="E36" i="56"/>
  <c r="E31" i="56"/>
  <c r="E23" i="56"/>
  <c r="E20" i="56"/>
  <c r="E17" i="56"/>
  <c r="C52" i="53"/>
  <c r="C47" i="53"/>
  <c r="B80" i="2"/>
  <c r="B79" i="2" s="1"/>
  <c r="B106" i="2"/>
  <c r="D35" i="29"/>
  <c r="C36" i="29"/>
  <c r="D36" i="29" s="1"/>
  <c r="C34" i="29"/>
  <c r="D34" i="29" s="1"/>
  <c r="D39" i="29" s="1"/>
  <c r="C38" i="29"/>
  <c r="C24" i="29"/>
  <c r="D24" i="29"/>
  <c r="J31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8" i="5"/>
  <c r="C645" i="6"/>
  <c r="C648" i="6"/>
  <c r="C643" i="6"/>
  <c r="C635" i="6"/>
  <c r="C627" i="6"/>
  <c r="C630" i="6"/>
  <c r="C619" i="6"/>
  <c r="C615" i="6"/>
  <c r="C662" i="6" s="1"/>
  <c r="C612" i="6"/>
  <c r="C609" i="6"/>
  <c r="C622" i="6" s="1"/>
  <c r="C604" i="6"/>
  <c r="C602" i="6"/>
  <c r="C591" i="6"/>
  <c r="C658" i="6" s="1"/>
  <c r="C586" i="6"/>
  <c r="C589" i="6" s="1"/>
  <c r="C588" i="6" s="1"/>
  <c r="C594" i="6" s="1"/>
  <c r="C575" i="6"/>
  <c r="C579" i="6" s="1"/>
  <c r="C571" i="6"/>
  <c r="C568" i="6"/>
  <c r="C560" i="6"/>
  <c r="C563" i="6"/>
  <c r="C552" i="6"/>
  <c r="C549" i="6"/>
  <c r="C546" i="6"/>
  <c r="C555" i="6" s="1"/>
  <c r="C542" i="6"/>
  <c r="C537" i="6"/>
  <c r="C533" i="6"/>
  <c r="C659" i="6" s="1"/>
  <c r="C530" i="6"/>
  <c r="C525" i="6"/>
  <c r="C521" i="6"/>
  <c r="C663" i="6" s="1"/>
  <c r="C509" i="6"/>
  <c r="C513" i="6" s="1"/>
  <c r="C497" i="6"/>
  <c r="C506" i="6" s="1"/>
  <c r="C490" i="6"/>
  <c r="C494" i="6" s="1"/>
  <c r="C483" i="6"/>
  <c r="C487" i="6" s="1"/>
  <c r="C476" i="6"/>
  <c r="C480" i="6" s="1"/>
  <c r="C469" i="6"/>
  <c r="C473" i="6" s="1"/>
  <c r="C462" i="6"/>
  <c r="C651" i="6" s="1"/>
  <c r="C458" i="6"/>
  <c r="C652" i="6" s="1"/>
  <c r="C454" i="6"/>
  <c r="C450" i="6"/>
  <c r="C654" i="6" s="1"/>
  <c r="C446" i="6"/>
  <c r="C442" i="6"/>
  <c r="C656" i="6" s="1"/>
  <c r="C438" i="6"/>
  <c r="C434" i="6"/>
  <c r="C430" i="6"/>
  <c r="C426" i="6"/>
  <c r="C422" i="6"/>
  <c r="C466" i="6" s="1"/>
  <c r="C416" i="6"/>
  <c r="C412" i="6"/>
  <c r="C408" i="6"/>
  <c r="C404" i="6"/>
  <c r="C400" i="6"/>
  <c r="C396" i="6"/>
  <c r="C392" i="6"/>
  <c r="C657" i="6" s="1"/>
  <c r="C388" i="6"/>
  <c r="C384" i="6"/>
  <c r="C380" i="6"/>
  <c r="C376" i="6"/>
  <c r="C420" i="6"/>
  <c r="C369" i="6"/>
  <c r="C366" i="6"/>
  <c r="C667" i="6" s="1"/>
  <c r="C363" i="6"/>
  <c r="C360" i="6"/>
  <c r="C353" i="6"/>
  <c r="C350" i="6"/>
  <c r="C356" i="6" s="1"/>
  <c r="C347" i="6"/>
  <c r="C343" i="6"/>
  <c r="C340" i="6"/>
  <c r="C668" i="6" s="1"/>
  <c r="C333" i="6"/>
  <c r="C330" i="6"/>
  <c r="C321" i="6"/>
  <c r="C318" i="6"/>
  <c r="C324" i="6" s="1"/>
  <c r="C314" i="6"/>
  <c r="C310" i="6"/>
  <c r="C306" i="6"/>
  <c r="C664" i="6" s="1"/>
  <c r="C301" i="6"/>
  <c r="C291" i="6"/>
  <c r="C278" i="6"/>
  <c r="C261" i="6"/>
  <c r="C259" i="6"/>
  <c r="C249" i="6"/>
  <c r="C252" i="6"/>
  <c r="C247" i="6"/>
  <c r="C237" i="6"/>
  <c r="C233" i="6"/>
  <c r="C229" i="6"/>
  <c r="C225" i="6"/>
  <c r="C221" i="6"/>
  <c r="C241" i="6" s="1"/>
  <c r="C217" i="6"/>
  <c r="C213" i="6"/>
  <c r="C209" i="6"/>
  <c r="C205" i="6"/>
  <c r="C201" i="6"/>
  <c r="C660" i="6" s="1"/>
  <c r="C197" i="6"/>
  <c r="C193" i="6"/>
  <c r="C189" i="6"/>
  <c r="C185" i="6"/>
  <c r="C181" i="6"/>
  <c r="C177" i="6"/>
  <c r="C173" i="6"/>
  <c r="C169" i="6"/>
  <c r="C166" i="6"/>
  <c r="C156" i="6"/>
  <c r="C159" i="6" s="1"/>
  <c r="C153" i="6"/>
  <c r="C150" i="6"/>
  <c r="C147" i="6"/>
  <c r="C137" i="6"/>
  <c r="C140" i="6" s="1"/>
  <c r="C134" i="6"/>
  <c r="C124" i="6"/>
  <c r="C653" i="6" s="1"/>
  <c r="C121" i="6"/>
  <c r="C127" i="6" s="1"/>
  <c r="C117" i="6"/>
  <c r="C655" i="6" s="1"/>
  <c r="C113" i="6"/>
  <c r="C107" i="6"/>
  <c r="C104" i="6"/>
  <c r="C100" i="6"/>
  <c r="C97" i="6"/>
  <c r="C90" i="6"/>
  <c r="C85" i="6"/>
  <c r="C80" i="6"/>
  <c r="C73" i="6"/>
  <c r="C665" i="6"/>
  <c r="C61" i="6"/>
  <c r="C666" i="6" s="1"/>
  <c r="C39" i="6"/>
  <c r="C12" i="6"/>
  <c r="C8" i="6"/>
  <c r="C32" i="3"/>
  <c r="C7" i="3"/>
  <c r="C74" i="39"/>
  <c r="B318" i="32"/>
  <c r="B342" i="32" s="1"/>
  <c r="B12" i="1"/>
  <c r="B11" i="1"/>
  <c r="B37" i="15"/>
  <c r="D9" i="38"/>
  <c r="B55" i="1"/>
  <c r="B60" i="1"/>
  <c r="B57" i="1"/>
  <c r="B53" i="1"/>
  <c r="B50" i="1"/>
  <c r="B28" i="1"/>
  <c r="B242" i="32"/>
  <c r="B184" i="32"/>
  <c r="B221" i="32"/>
  <c r="B161" i="32"/>
  <c r="B137" i="32"/>
  <c r="B113" i="32"/>
  <c r="B87" i="32"/>
  <c r="B339" i="32" s="1"/>
  <c r="B59" i="32"/>
  <c r="B298" i="32"/>
  <c r="B341" i="32" s="1"/>
  <c r="B261" i="32"/>
  <c r="B340" i="32" s="1"/>
  <c r="E132" i="29"/>
  <c r="E65" i="56"/>
  <c r="D67" i="29"/>
  <c r="D36" i="40"/>
  <c r="D37" i="40"/>
  <c r="C30" i="40"/>
  <c r="C39" i="40" s="1"/>
  <c r="D30" i="40"/>
  <c r="D7" i="38"/>
  <c r="D13" i="38"/>
  <c r="D21" i="38"/>
  <c r="D27" i="38"/>
  <c r="D35" i="38"/>
  <c r="D42" i="38" s="1"/>
  <c r="D48" i="38" s="1"/>
  <c r="B35" i="16"/>
  <c r="B31" i="16"/>
  <c r="B39" i="16"/>
  <c r="B45" i="2"/>
  <c r="B47" i="2" s="1"/>
  <c r="B110" i="2"/>
  <c r="B8" i="30"/>
  <c r="B12" i="30"/>
  <c r="C31" i="5"/>
  <c r="D31" i="5"/>
  <c r="E31" i="5"/>
  <c r="F31" i="5"/>
  <c r="G31" i="5"/>
  <c r="H31" i="5"/>
  <c r="I31" i="5"/>
  <c r="D21" i="29"/>
  <c r="C23" i="29"/>
  <c r="D23" i="29" s="1"/>
  <c r="D26" i="29" s="1"/>
  <c r="D41" i="29" s="1"/>
  <c r="D156" i="29"/>
  <c r="E106" i="29"/>
  <c r="E142" i="29"/>
  <c r="E140" i="29"/>
  <c r="D175" i="29"/>
  <c r="D179" i="29"/>
  <c r="D117" i="29"/>
  <c r="E117" i="29" s="1"/>
  <c r="D103" i="29"/>
  <c r="E103" i="29"/>
  <c r="D99" i="29"/>
  <c r="E99" i="29" s="1"/>
  <c r="B50" i="15"/>
  <c r="B35" i="15"/>
  <c r="B33" i="15"/>
  <c r="B8" i="2"/>
  <c r="B9" i="2"/>
  <c r="B24" i="2"/>
  <c r="B25" i="2"/>
  <c r="B29" i="2" s="1"/>
  <c r="B46" i="2"/>
  <c r="B53" i="2"/>
  <c r="B55" i="2" s="1"/>
  <c r="B58" i="2" s="1"/>
  <c r="B75" i="2"/>
  <c r="B20" i="1"/>
  <c r="B19" i="1" s="1"/>
  <c r="B69" i="1" s="1"/>
  <c r="B46" i="1"/>
  <c r="B40" i="1"/>
  <c r="B35" i="2"/>
  <c r="B40" i="2"/>
  <c r="B41" i="2"/>
  <c r="C25" i="3"/>
  <c r="C27" i="3" s="1"/>
  <c r="C6" i="53"/>
  <c r="C55" i="53" s="1"/>
  <c r="C57" i="53" s="1"/>
  <c r="C58" i="53" s="1"/>
  <c r="D21" i="43"/>
  <c r="C25" i="31"/>
  <c r="D24" i="36"/>
  <c r="D38" i="36" s="1"/>
  <c r="D28" i="36"/>
  <c r="D108" i="29"/>
  <c r="E108" i="29"/>
  <c r="C9" i="53"/>
  <c r="C56" i="53" s="1"/>
  <c r="C179" i="29"/>
  <c r="C79" i="29"/>
  <c r="C51" i="29"/>
  <c r="D51" i="29"/>
  <c r="C50" i="29"/>
  <c r="D50" i="29"/>
  <c r="C49" i="29"/>
  <c r="D49" i="29"/>
  <c r="D52" i="29" s="1"/>
  <c r="B202" i="32"/>
  <c r="C10" i="31"/>
  <c r="C6" i="31"/>
  <c r="C18" i="31"/>
  <c r="C54" i="53"/>
  <c r="C16" i="53"/>
  <c r="C13" i="53"/>
  <c r="C19" i="53" s="1"/>
  <c r="C209" i="29"/>
  <c r="D209" i="29"/>
  <c r="E138" i="29"/>
  <c r="B79" i="29"/>
  <c r="B81" i="29" s="1"/>
  <c r="B52" i="29"/>
  <c r="D77" i="29"/>
  <c r="B43" i="15"/>
  <c r="B42" i="15"/>
  <c r="B57" i="15" s="1"/>
  <c r="B45" i="15"/>
  <c r="B29" i="15"/>
  <c r="B21" i="15"/>
  <c r="B20" i="15" s="1"/>
  <c r="D7" i="36"/>
  <c r="E95" i="29"/>
  <c r="D126" i="29"/>
  <c r="E126" i="29" s="1"/>
  <c r="B48" i="1"/>
  <c r="B26" i="1"/>
  <c r="B9" i="1"/>
  <c r="B6" i="1" s="1"/>
  <c r="B5" i="1" s="1"/>
  <c r="B68" i="1" s="1"/>
  <c r="B70" i="1" s="1"/>
  <c r="B7" i="1"/>
  <c r="B31" i="15"/>
  <c r="D16" i="37"/>
  <c r="C24" i="36"/>
  <c r="C28" i="36"/>
  <c r="C7" i="36"/>
  <c r="D11" i="36"/>
  <c r="D19" i="36" s="1"/>
  <c r="C11" i="36"/>
  <c r="C22" i="34"/>
  <c r="D97" i="29"/>
  <c r="E97" i="29" s="1"/>
  <c r="D188" i="29"/>
  <c r="E188" i="29"/>
  <c r="E190" i="29"/>
  <c r="D147" i="29"/>
  <c r="E147" i="29" s="1"/>
  <c r="B22" i="15"/>
  <c r="B22" i="34"/>
  <c r="C71" i="40"/>
  <c r="E63" i="40"/>
  <c r="D71" i="40"/>
  <c r="F64" i="40"/>
  <c r="B48" i="16"/>
  <c r="D110" i="29"/>
  <c r="E110" i="29"/>
  <c r="D119" i="29"/>
  <c r="E119" i="29" s="1"/>
  <c r="D124" i="29"/>
  <c r="E124" i="29"/>
  <c r="D115" i="29"/>
  <c r="E115" i="29" s="1"/>
  <c r="D112" i="29"/>
  <c r="E112" i="29"/>
  <c r="D92" i="29"/>
  <c r="E92" i="29" s="1"/>
  <c r="D89" i="29"/>
  <c r="D149" i="29" s="1"/>
  <c r="D167" i="29" s="1"/>
  <c r="E89" i="29"/>
  <c r="D38" i="29"/>
  <c r="D22" i="29"/>
  <c r="D25" i="29"/>
  <c r="D20" i="29"/>
  <c r="C18" i="34"/>
  <c r="B18" i="34"/>
  <c r="C190" i="29"/>
  <c r="B44" i="16"/>
  <c r="B52" i="16"/>
  <c r="B55" i="16" s="1"/>
  <c r="C200" i="29"/>
  <c r="C14" i="34"/>
  <c r="B14" i="34"/>
  <c r="C10" i="34"/>
  <c r="B10" i="34"/>
  <c r="E14" i="34"/>
  <c r="E18" i="34" s="1"/>
  <c r="D14" i="34"/>
  <c r="D18" i="34"/>
  <c r="D56" i="43"/>
  <c r="C22" i="31" s="1"/>
  <c r="C20" i="31" s="1"/>
  <c r="C26" i="31" s="1"/>
  <c r="C56" i="43"/>
  <c r="C21" i="31"/>
  <c r="E55" i="43"/>
  <c r="E54" i="43"/>
  <c r="E53" i="43"/>
  <c r="E52" i="43"/>
  <c r="E51" i="43"/>
  <c r="E50" i="43"/>
  <c r="E49" i="43"/>
  <c r="E48" i="43"/>
  <c r="E47" i="43"/>
  <c r="E46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56" i="43" s="1"/>
  <c r="E29" i="43"/>
  <c r="C21" i="43"/>
  <c r="C24" i="31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21" i="43" s="1"/>
  <c r="D79" i="40"/>
  <c r="F78" i="40" s="1"/>
  <c r="F79" i="40" s="1"/>
  <c r="C79" i="40"/>
  <c r="E78" i="40" s="1"/>
  <c r="E79" i="40" s="1"/>
  <c r="D55" i="40"/>
  <c r="F50" i="40" s="1"/>
  <c r="F48" i="40"/>
  <c r="C55" i="40"/>
  <c r="E47" i="40" s="1"/>
  <c r="D38" i="40"/>
  <c r="C38" i="40"/>
  <c r="E38" i="40" s="1"/>
  <c r="C37" i="40"/>
  <c r="C36" i="40"/>
  <c r="D35" i="40"/>
  <c r="C35" i="40"/>
  <c r="E35" i="40" s="1"/>
  <c r="D34" i="40"/>
  <c r="C34" i="40"/>
  <c r="D33" i="40"/>
  <c r="C33" i="40"/>
  <c r="D32" i="40"/>
  <c r="C32" i="40"/>
  <c r="D31" i="40"/>
  <c r="C31" i="40"/>
  <c r="E31" i="40" s="1"/>
  <c r="C16" i="37"/>
  <c r="E31" i="35"/>
  <c r="F13" i="35"/>
  <c r="F7" i="35"/>
  <c r="F21" i="35" s="1"/>
  <c r="C13" i="31"/>
  <c r="B39" i="29"/>
  <c r="B26" i="29"/>
  <c r="B41" i="29" s="1"/>
  <c r="D60" i="29"/>
  <c r="D69" i="29" s="1"/>
  <c r="D33" i="29"/>
  <c r="B18" i="16"/>
  <c r="B23" i="16" s="1"/>
  <c r="B26" i="16" s="1"/>
  <c r="B23" i="34"/>
  <c r="E209" i="29"/>
  <c r="E69" i="40"/>
  <c r="E68" i="40"/>
  <c r="D190" i="29"/>
  <c r="E175" i="29"/>
  <c r="E179" i="29" s="1"/>
  <c r="E177" i="29"/>
  <c r="F69" i="40"/>
  <c r="E64" i="40"/>
  <c r="E62" i="40"/>
  <c r="C38" i="36"/>
  <c r="C23" i="34"/>
  <c r="K31" i="5"/>
  <c r="C372" i="6"/>
  <c r="C12" i="53"/>
  <c r="C20" i="53" s="1"/>
  <c r="C48" i="53" s="1"/>
  <c r="B43" i="2"/>
  <c r="B18" i="2"/>
  <c r="E52" i="40"/>
  <c r="E46" i="40"/>
  <c r="E54" i="40"/>
  <c r="E48" i="40"/>
  <c r="E53" i="40"/>
  <c r="F46" i="40"/>
  <c r="F66" i="40"/>
  <c r="F67" i="40"/>
  <c r="F70" i="40"/>
  <c r="F68" i="40"/>
  <c r="F63" i="40"/>
  <c r="E66" i="40"/>
  <c r="E65" i="40"/>
  <c r="F62" i="40"/>
  <c r="F71" i="40" s="1"/>
  <c r="E70" i="40"/>
  <c r="F65" i="40"/>
  <c r="E67" i="40"/>
  <c r="C39" i="29"/>
  <c r="E156" i="29"/>
  <c r="E165" i="29" s="1"/>
  <c r="D165" i="29"/>
  <c r="C52" i="29"/>
  <c r="D78" i="29"/>
  <c r="D79" i="29" s="1"/>
  <c r="C19" i="36"/>
  <c r="C17" i="31"/>
  <c r="C23" i="31"/>
  <c r="E71" i="40"/>
  <c r="F53" i="40"/>
  <c r="D39" i="40"/>
  <c r="F34" i="40" s="1"/>
  <c r="F49" i="40"/>
  <c r="E49" i="40"/>
  <c r="F51" i="40"/>
  <c r="F52" i="40"/>
  <c r="E51" i="40"/>
  <c r="E50" i="40"/>
  <c r="F35" i="40"/>
  <c r="F30" i="40"/>
  <c r="C26" i="29"/>
  <c r="C41" i="29" s="1"/>
  <c r="C661" i="6"/>
  <c r="C43" i="47"/>
  <c r="B43" i="47"/>
  <c r="B343" i="32" l="1"/>
  <c r="D81" i="29"/>
  <c r="E55" i="40"/>
  <c r="C27" i="31"/>
  <c r="E211" i="29"/>
  <c r="E34" i="40"/>
  <c r="E32" i="40"/>
  <c r="E33" i="40"/>
  <c r="E36" i="40"/>
  <c r="E37" i="40"/>
  <c r="E30" i="40"/>
  <c r="B49" i="2"/>
  <c r="B57" i="2" s="1"/>
  <c r="B59" i="2" s="1"/>
  <c r="C81" i="29"/>
  <c r="E149" i="29"/>
  <c r="E167" i="29" s="1"/>
  <c r="B56" i="15"/>
  <c r="F31" i="40"/>
  <c r="F39" i="40" s="1"/>
  <c r="B48" i="2"/>
  <c r="B60" i="2" s="1"/>
  <c r="F37" i="40"/>
  <c r="B41" i="15"/>
  <c r="B58" i="15" s="1"/>
  <c r="F36" i="40"/>
  <c r="F47" i="40"/>
  <c r="F55" i="40" s="1"/>
  <c r="F54" i="40"/>
  <c r="D200" i="29"/>
  <c r="D211" i="29" s="1"/>
  <c r="C669" i="6"/>
  <c r="C671" i="6" s="1"/>
  <c r="F38" i="40"/>
  <c r="F32" i="40"/>
  <c r="F33" i="40"/>
  <c r="B61" i="2" l="1"/>
  <c r="B73" i="2"/>
  <c r="B72" i="2" s="1"/>
  <c r="B115" i="2" s="1"/>
  <c r="E39" i="40"/>
</calcChain>
</file>

<file path=xl/comments1.xml><?xml version="1.0" encoding="utf-8"?>
<comments xmlns="http://schemas.openxmlformats.org/spreadsheetml/2006/main">
  <authors>
    <author>Rozpocet1</author>
  </authors>
  <commentList>
    <comment ref="G39" authorId="0" shapeId="0">
      <text>
        <r>
          <rPr>
            <b/>
            <sz val="9"/>
            <color indexed="81"/>
            <rFont val="Segoe UI"/>
            <family val="2"/>
            <charset val="238"/>
          </rPr>
          <t>Rozpocet1:</t>
        </r>
        <r>
          <rPr>
            <sz val="9"/>
            <color indexed="81"/>
            <rFont val="Segoe UI"/>
            <family val="2"/>
            <charset val="238"/>
          </rPr>
          <t xml:space="preserve">
úroky budú trochu nižšie, ale tu presné čísla nemám</t>
        </r>
      </text>
    </comment>
  </commentList>
</comments>
</file>

<file path=xl/sharedStrings.xml><?xml version="1.0" encoding="utf-8"?>
<sst xmlns="http://schemas.openxmlformats.org/spreadsheetml/2006/main" count="2512" uniqueCount="1502">
  <si>
    <t>ČERPANIE:</t>
  </si>
  <si>
    <t>ROZDIEL:</t>
  </si>
  <si>
    <t>Zdroje</t>
  </si>
  <si>
    <t>Čerpanie</t>
  </si>
  <si>
    <t>Stav bankových účtov podľa jednotlivých peň. ústavov</t>
  </si>
  <si>
    <t>Všeobecná úverová banka, a.s.</t>
  </si>
  <si>
    <t>Všeobecná úverová banka, a.s. - dotačný účet</t>
  </si>
  <si>
    <t xml:space="preserve">Návrh na finančné usporiadanie výsledku </t>
  </si>
  <si>
    <t>Príjmy celkom:</t>
  </si>
  <si>
    <t>Výdavky celkom:</t>
  </si>
  <si>
    <t>Tvorba:</t>
  </si>
  <si>
    <t>Čerpanie:</t>
  </si>
  <si>
    <t>Daň z nehnuteľnosti</t>
  </si>
  <si>
    <t>Daň za predajné automaty</t>
  </si>
  <si>
    <t>Prenájom pozemkov</t>
  </si>
  <si>
    <t>Pokuty a penále</t>
  </si>
  <si>
    <t>Prenájom mestskej tržnice</t>
  </si>
  <si>
    <t>Prenájom bytov</t>
  </si>
  <si>
    <t>* finančné operácie nie sú súčasťou príjmov a výdavkov rozpočtu obce</t>
  </si>
  <si>
    <t>* finančné operácie sú súčasťou rozpočtu obce, vykonávajú sa nimi prevody z peňažných fondov a realizujú sa nimi návratné zdroje financovania a ich splácanie</t>
  </si>
  <si>
    <t>Predmet   pohľadávky</t>
  </si>
  <si>
    <t>Spolu</t>
  </si>
  <si>
    <t>Prenájom 42 b.j.</t>
  </si>
  <si>
    <t>Prenájom nebytových priestorov</t>
  </si>
  <si>
    <t>Prenájom MsZS</t>
  </si>
  <si>
    <t>Pohľadávky z faktúr v evidencii mesta</t>
  </si>
  <si>
    <t>Všeobecná úverová banka, a.s. - fondový</t>
  </si>
  <si>
    <t>Nevyčerpané účelovo určené prostriedky:</t>
  </si>
  <si>
    <t>Finančné aktíva - mesto</t>
  </si>
  <si>
    <t>*prevod do finančných operácií</t>
  </si>
  <si>
    <t>Všeobecná úverová banka, a.s. - sociálny fond</t>
  </si>
  <si>
    <t>MESTO</t>
  </si>
  <si>
    <t>ZUŠ, CVČ, MŠ, ZŠ</t>
  </si>
  <si>
    <t>Príjmy:</t>
  </si>
  <si>
    <t>Výdavky:</t>
  </si>
  <si>
    <t xml:space="preserve">Finančné pasíva - mesto </t>
  </si>
  <si>
    <t>Občianske združenie EDEN,  Spojená škola sv. J. Bosca, Súkromná ŠPP</t>
  </si>
  <si>
    <t>8a</t>
  </si>
  <si>
    <t>8b</t>
  </si>
  <si>
    <t>8c</t>
  </si>
  <si>
    <t>8d</t>
  </si>
  <si>
    <t>Stav RF po schválení finančného usporiadania</t>
  </si>
  <si>
    <t>Stav FOaRM po schválení finančného usporiadania</t>
  </si>
  <si>
    <t>v  €</t>
  </si>
  <si>
    <t>Zariadenie pre seniorov</t>
  </si>
  <si>
    <t>príspevok na stravovanie</t>
  </si>
  <si>
    <t>/údaje sú v EUR/</t>
  </si>
  <si>
    <t>1,</t>
  </si>
  <si>
    <t>Koyšová Jarmila</t>
  </si>
  <si>
    <t>Pohľadávky spolu</t>
  </si>
  <si>
    <t>2,</t>
  </si>
  <si>
    <t>3,</t>
  </si>
  <si>
    <t>Daň za nevýherné hracie prístroje</t>
  </si>
  <si>
    <t>Poplatky za odpad</t>
  </si>
  <si>
    <t>Pohľadávky za rok 2009</t>
  </si>
  <si>
    <t>úhrada predpisu</t>
  </si>
  <si>
    <t>5,</t>
  </si>
  <si>
    <t xml:space="preserve">Poplatky za psov </t>
  </si>
  <si>
    <t>6,</t>
  </si>
  <si>
    <t>Verejné priestranstvo</t>
  </si>
  <si>
    <t>Pohľadávky za rok 2008</t>
  </si>
  <si>
    <t>KONTRAKT EU, s.r.o.</t>
  </si>
  <si>
    <t>7,</t>
  </si>
  <si>
    <t>Nájom pozemkov</t>
  </si>
  <si>
    <t>Pohľadávky spolu:</t>
  </si>
  <si>
    <t>8,</t>
  </si>
  <si>
    <t>Prenájom budov a bytov</t>
  </si>
  <si>
    <t>byty /okrem 42 b.j./ -  BP m.p.o.</t>
  </si>
  <si>
    <t>pohľadávky za byty - nájom</t>
  </si>
  <si>
    <t>pohľadávky za byty - služby</t>
  </si>
  <si>
    <t xml:space="preserve">              pohľadávky vymáha ms.právnička</t>
  </si>
  <si>
    <t>8a)</t>
  </si>
  <si>
    <t>Spolu - byty okrem 42 bj:</t>
  </si>
  <si>
    <t>42 b.j. - byty -  BP m.p.o.</t>
  </si>
  <si>
    <t>8b)</t>
  </si>
  <si>
    <t>Spolu - byty 42 bj :</t>
  </si>
  <si>
    <t>nebytové priestory - BP m.p.o.</t>
  </si>
  <si>
    <t>8c)</t>
  </si>
  <si>
    <t>Spolu nebytové priestory:</t>
  </si>
  <si>
    <t>Mestské zdravotné stredisko  - BP m.p.o.</t>
  </si>
  <si>
    <t>8d)</t>
  </si>
  <si>
    <t>Spolu - MsZS :</t>
  </si>
  <si>
    <t>9,</t>
  </si>
  <si>
    <t>postúpené ms.právničke na vymoženie  exekúciou</t>
  </si>
  <si>
    <t>BP m.p.o.</t>
  </si>
  <si>
    <t>11,</t>
  </si>
  <si>
    <t>BP m.p.o. Nová Dubnica</t>
  </si>
  <si>
    <t>Pohľadávky za rok 2005</t>
  </si>
  <si>
    <t>Pohľadávky za rok 2006</t>
  </si>
  <si>
    <t>Pohľadávky za rok 2007</t>
  </si>
  <si>
    <t>Pohľadávky celkom</t>
  </si>
  <si>
    <t>v €</t>
  </si>
  <si>
    <t>Poplatok za odpad</t>
  </si>
  <si>
    <t>Poplatky za psov</t>
  </si>
  <si>
    <t>Por. Č.</t>
  </si>
  <si>
    <t>Peňažné fondy mesta Nová Dubnica  /v EUR/</t>
  </si>
  <si>
    <t>Janeková Edita</t>
  </si>
  <si>
    <t xml:space="preserve"> </t>
  </si>
  <si>
    <t>Pohľadávky za rok 2010</t>
  </si>
  <si>
    <t>"v službách je zahrnuté ročné vyúčtovanie za rok 2009"</t>
  </si>
  <si>
    <t xml:space="preserve">neplatičom boli zasielané  upomienky </t>
  </si>
  <si>
    <t>"v službách je zahrnuté ročné vyúčtovanie za rok 2008"</t>
  </si>
  <si>
    <t>"v službách je zahrnuté ročné vyúčtovanie za rok 2007"</t>
  </si>
  <si>
    <t>"v službách je zahrnuté ročné vyúčtovanie za rok 2006"</t>
  </si>
  <si>
    <t>"v službách je zahrnuté ročné vyúčtovanie za rok 2005"</t>
  </si>
  <si>
    <t>Daň za ubytovanie</t>
  </si>
  <si>
    <t>Daň za nevýher. hracie automaty</t>
  </si>
  <si>
    <t>* za finančné operácie sa považujú aj poskytnuté pôžičky a návratné finančné výpomoci  z rozpočtu obce ich  splátky, vystavené a prijaté zmenky,  predaj a obstaranie majetkových účastí</t>
  </si>
  <si>
    <t xml:space="preserve">ZDROJE: </t>
  </si>
  <si>
    <t>Marušinec Milan</t>
  </si>
  <si>
    <t>STAR-JK, s.r.o.</t>
  </si>
  <si>
    <t>Pohľadávky za rok 2011</t>
  </si>
  <si>
    <t>10,</t>
  </si>
  <si>
    <t>12,</t>
  </si>
  <si>
    <t>*prevod zostatku fin. prostriedkov po finančnom usporiadaní</t>
  </si>
  <si>
    <t>ZUŠ</t>
  </si>
  <si>
    <t>CVČ</t>
  </si>
  <si>
    <t>ZpS</t>
  </si>
  <si>
    <t>ZŠ</t>
  </si>
  <si>
    <t>MŠ</t>
  </si>
  <si>
    <t>SPOLU</t>
  </si>
  <si>
    <t>ŠŠZ</t>
  </si>
  <si>
    <t>NŠZ</t>
  </si>
  <si>
    <t>Vlastné zdroje spolu, z toho</t>
  </si>
  <si>
    <t xml:space="preserve">príjmy z predaja pozemkov </t>
  </si>
  <si>
    <t>REALITY-X29 CZ, s.r.o.</t>
  </si>
  <si>
    <t>Pohľadávky za rok 2012</t>
  </si>
  <si>
    <t>vymáha sa exekúciou</t>
  </si>
  <si>
    <t>"v službách je zahrnuté ročné vyúčtovanie za rok 2011"</t>
  </si>
  <si>
    <t>"v službách je zahrnuté ročné vyúčtovanie za rok 2010"</t>
  </si>
  <si>
    <t>Návrh na finančné usporiadanie výsledku hospodárenia</t>
  </si>
  <si>
    <t>Kapitálový rozpočet - tvorba a čerpanie</t>
  </si>
  <si>
    <t>Finančné operácie - tvorba a čerpanie</t>
  </si>
  <si>
    <t>Výška nesplateného dlhu</t>
  </si>
  <si>
    <t>Úverová zaťaženosť - dlhová služba</t>
  </si>
  <si>
    <t>Zoznam nehnuteľného majetku na zábezpeku voči úverom a hospodárenie spoločností s majetkovou účasťou mesta</t>
  </si>
  <si>
    <t>Majetkové účasti mesta</t>
  </si>
  <si>
    <t>Súvaha - bilancia aktív a pasív</t>
  </si>
  <si>
    <t>Prehľad poskytnutých dotácií z rozpočtu mesta</t>
  </si>
  <si>
    <t>Peňažné fondy mesta, ich tvorba a čerpanie</t>
  </si>
  <si>
    <t>Tabuľkový prehľad programového rozpočtu  - rozpočet a čerpanie výdavkov</t>
  </si>
  <si>
    <t>Komentár k plneniu a čerpaniu finančných prostriedkov</t>
  </si>
  <si>
    <t>OBSAH</t>
  </si>
  <si>
    <t>PRÍLOHY</t>
  </si>
  <si>
    <t>č.1</t>
  </si>
  <si>
    <t>* Základná škola J. Kráľa</t>
  </si>
  <si>
    <t>*Základná umelecká škola</t>
  </si>
  <si>
    <t>*Materská škola P.Jilemnického a  alokované pracoviská</t>
  </si>
  <si>
    <t>*Centrum voľného času Dubinka</t>
  </si>
  <si>
    <t>č.2</t>
  </si>
  <si>
    <t>Príjmy</t>
  </si>
  <si>
    <t>č.4</t>
  </si>
  <si>
    <t>Výdavky</t>
  </si>
  <si>
    <t>č.5</t>
  </si>
  <si>
    <t>Štruktúra a vývoj príjmov a výdavkov v členení na bežné, kapitálové a finančné operácie</t>
  </si>
  <si>
    <t>č.6</t>
  </si>
  <si>
    <t>Vývoj výdavkov za jednotlivé oddiely v členení podľa rokov</t>
  </si>
  <si>
    <t>č.7</t>
  </si>
  <si>
    <t>č.8</t>
  </si>
  <si>
    <t>Prehľad toku finančných prostriedkov medzi mestom a právnymi subjektami</t>
  </si>
  <si>
    <t>č.10</t>
  </si>
  <si>
    <t>*originálne kompetencie - štátne školské zariadenia</t>
  </si>
  <si>
    <t>*originálne kompetencie - neštátne školské zariadenia</t>
  </si>
  <si>
    <t>*prenesené kompetencie - štátne školské zariadenia</t>
  </si>
  <si>
    <t>*hmotná núdza - štátne školské zariadenia</t>
  </si>
  <si>
    <t>*vlastné príjmy - štátne školské zariadenia</t>
  </si>
  <si>
    <t>Úvery mesta - tabuľkový prehľad splátok úrokov a istiny na jednotlivých úveroch</t>
  </si>
  <si>
    <t>č.12</t>
  </si>
  <si>
    <t>č.2a)</t>
  </si>
  <si>
    <t>č.2b)</t>
  </si>
  <si>
    <t>č.2c)</t>
  </si>
  <si>
    <t>č.2d)</t>
  </si>
  <si>
    <t>č.11 a)</t>
  </si>
  <si>
    <t>č.11 b)</t>
  </si>
  <si>
    <t>č.11 c)</t>
  </si>
  <si>
    <t>č.11 d)</t>
  </si>
  <si>
    <t>č.11 e)</t>
  </si>
  <si>
    <t>č.13</t>
  </si>
  <si>
    <t>Zoznam skratiek použitých v texte</t>
  </si>
  <si>
    <t>č.14</t>
  </si>
  <si>
    <t>Tabuľkový prehľad vývoja pohľadávok s grafickým zobrazením</t>
  </si>
  <si>
    <t>zostatok na bankovom účte  SF</t>
  </si>
  <si>
    <t>Finančné pasíva:</t>
  </si>
  <si>
    <t>Finančné prostriedky ako zostatky z predchádzajúcich rokov na účtoch mesta:</t>
  </si>
  <si>
    <t>b/ štátnemu rozpočtu</t>
  </si>
  <si>
    <t>c/ štátnym fondom</t>
  </si>
  <si>
    <t>d/ rozpočtom iných obcí</t>
  </si>
  <si>
    <t>e/ rozpočtom VÚC</t>
  </si>
  <si>
    <t>Rozpočtová organizácia</t>
  </si>
  <si>
    <t>Suma poskytnutých finančných prostriedkov</t>
  </si>
  <si>
    <t>Suma skutočne použitých finančných prostriedkov</t>
  </si>
  <si>
    <t>a/ zriadeným a založeným právnickým osobám</t>
  </si>
  <si>
    <t>a/     Finančné usporiadanie voči zriadeným a založeným právnickým osobám</t>
  </si>
  <si>
    <t xml:space="preserve">  Finančné usporiadanie voči zriadeným právnickým osobám t.j. rozpočtovým organizáciám</t>
  </si>
  <si>
    <t>ZŠ Janka Kráľa</t>
  </si>
  <si>
    <t>MŠ Jilemnického</t>
  </si>
  <si>
    <t>ZUŠ Štefana Baláža</t>
  </si>
  <si>
    <t>CVČ Dubinka</t>
  </si>
  <si>
    <t>* prostriedky od ostatných subjektov verejnej správy napr. ŠR a ÚPSVaR</t>
  </si>
  <si>
    <t xml:space="preserve">  Finančné usporiadanie voči zriadeným právnickým osobám t.j. príspevkovým organizáciám</t>
  </si>
  <si>
    <t>* prostriedky zriaďovateľa</t>
  </si>
  <si>
    <t>b/     Finančné usporiadanie voči štátnemu rozpočtu</t>
  </si>
  <si>
    <t>Poskytovateľ</t>
  </si>
  <si>
    <t>Účelové určenie grantu, transferu - bežné výdavky</t>
  </si>
  <si>
    <t>stĺ.1</t>
  </si>
  <si>
    <t>stĺ.2</t>
  </si>
  <si>
    <t>stĺ.3</t>
  </si>
  <si>
    <t>stĺ.4</t>
  </si>
  <si>
    <t>stĺ.5</t>
  </si>
  <si>
    <t>UPSVaR</t>
  </si>
  <si>
    <t>Prenesený výkon štátnej správy v oblasti stavebného poriadku, územného plánovania, vrátane vyvlastňovania.</t>
  </si>
  <si>
    <t>MDVRR SR</t>
  </si>
  <si>
    <t>Prenesený výkon štátnej správy na úseku vedenia matriky.</t>
  </si>
  <si>
    <t>Prenesený výkon štátnej správy na úseku miestnych a účelových komunikácií.</t>
  </si>
  <si>
    <t>Prenesený výkon štátnej správy na úseku starostlivosti o životné prostredie.</t>
  </si>
  <si>
    <t>MV SR</t>
  </si>
  <si>
    <t>OU ŽP Trenčín</t>
  </si>
  <si>
    <t>Účelové určenie grantu, transferu - kapitálové výdavky</t>
  </si>
  <si>
    <t>SPOLU - kapitálové dotácie</t>
  </si>
  <si>
    <t>SPOLU - bežné dotácie</t>
  </si>
  <si>
    <t>c/     Finančné usporiadanie voči štátnym fondom</t>
  </si>
  <si>
    <t xml:space="preserve">Účelové určenie grantu, transferu </t>
  </si>
  <si>
    <t>d/     Finančné usporiadanie voči rozpočtom iných obcí</t>
  </si>
  <si>
    <t>Zostatok finančných prostriedkov na bankových účtoch</t>
  </si>
  <si>
    <t>V zmysle zákona č. 583/2004 o rozpočtových pravidlách územnej samosprávy  § 15 ods.1, obec môže vytvárať peňažné fondy. Zdrojmi týchto fondov môžu byť najmä:</t>
  </si>
  <si>
    <t>Pohľadávky za rok 2013</t>
  </si>
  <si>
    <t>Kršiak Stanislav JUDr.</t>
  </si>
  <si>
    <t>*daň je splatná do 15 dní odo dňa nadobudnutia právoplatnosti rozhodnutia</t>
  </si>
  <si>
    <t>Pohľadávka za rok 2013</t>
  </si>
  <si>
    <t>Hrdá Erika</t>
  </si>
  <si>
    <t>"v službách je zahrnuté ročné vyúčtovanie za rok 2012"</t>
  </si>
  <si>
    <t>Zberné suroviny a.s.</t>
  </si>
  <si>
    <t>v riešení ms právničky</t>
  </si>
  <si>
    <t>14,</t>
  </si>
  <si>
    <t>Poplatok za malý zdroj znečistenia</t>
  </si>
  <si>
    <t>PANORAMA - Milan Vinek</t>
  </si>
  <si>
    <t>15,</t>
  </si>
  <si>
    <t>Pohľadávky zo zmlúv</t>
  </si>
  <si>
    <t>Pohľadávky z faktúr</t>
  </si>
  <si>
    <t>hmotná núdza</t>
  </si>
  <si>
    <t>vyjadrenie</t>
  </si>
  <si>
    <t>Spolu výška odpísaných pohľadávok</t>
  </si>
  <si>
    <t>Výkaz ziskov a strát</t>
  </si>
  <si>
    <t>Účty peňažných prostriedkov</t>
  </si>
  <si>
    <t>Všeobecná úverová banka, a.s. - depozitný</t>
  </si>
  <si>
    <t>Zákon č. 583/2004 Z.z. o rozpočtových pravidlách územnej samosprávy a o zmene a doplnení niektorých zákonov § 10 ods.6 :</t>
  </si>
  <si>
    <t>Zostatky prostriedkov z predchádzajúcich rokov:</t>
  </si>
  <si>
    <t>Prevod prostriedkov z peňažných fondov:</t>
  </si>
  <si>
    <t>splátka úveru zo ŠFRB I.</t>
  </si>
  <si>
    <t>Príjem z predaja kapitálových aktív:</t>
  </si>
  <si>
    <r>
      <t>a)</t>
    </r>
    <r>
      <rPr>
        <sz val="7"/>
        <rFont val="Arial Narrow"/>
        <family val="2"/>
        <charset val="238"/>
      </rPr>
      <t xml:space="preserve">       </t>
    </r>
    <r>
      <rPr>
        <sz val="10"/>
        <rFont val="Arial Narrow"/>
        <family val="2"/>
        <charset val="238"/>
      </rPr>
      <t>prebytok rozpočtu za uplynulý rozpočtový rok</t>
    </r>
  </si>
  <si>
    <r>
      <t>b)</t>
    </r>
    <r>
      <rPr>
        <sz val="7"/>
        <rFont val="Arial Narrow"/>
        <family val="2"/>
        <charset val="238"/>
      </rPr>
      <t xml:space="preserve">       </t>
    </r>
    <r>
      <rPr>
        <sz val="10"/>
        <rFont val="Arial Narrow"/>
        <family val="2"/>
        <charset val="238"/>
      </rPr>
      <t>prostriedky získané z rozdielu medzi výnosmi a nákladmi z podnikateľskej činnosti po zdanení</t>
    </r>
  </si>
  <si>
    <r>
      <t>c)</t>
    </r>
    <r>
      <rPr>
        <sz val="7"/>
        <rFont val="Arial Narrow"/>
        <family val="2"/>
        <charset val="238"/>
      </rPr>
      <t xml:space="preserve">       </t>
    </r>
    <r>
      <rPr>
        <sz val="10"/>
        <rFont val="Arial Narrow"/>
        <family val="2"/>
        <charset val="238"/>
      </rPr>
      <t>zostatky peňažných fondov z predchádzajúcich rozpočtových rokov a zostatky príjmových finančných operácií s výnimkou zostatkov nepoužitých návratných zdrojov financovania.</t>
    </r>
  </si>
  <si>
    <t>Spolu:</t>
  </si>
  <si>
    <t>Rozdiel - vrátenia      (stĺ.2-stĺ.3)</t>
  </si>
  <si>
    <t>Nenávratný finančný príspevok na mzdy zamestnancov  chránenej dielne  - MsPO -  operátor kamerového systému.</t>
  </si>
  <si>
    <t>Nenávratný finančný príspevok na mzdy zamestnancov  chránenej dielne  - zberný dvor -  pomocný pracovník zberného dvora.</t>
  </si>
  <si>
    <t>ŠFRB</t>
  </si>
  <si>
    <t>Pohľadávka za rok 2014</t>
  </si>
  <si>
    <t>Pohľadávky za rok 2014</t>
  </si>
  <si>
    <t>8e)</t>
  </si>
  <si>
    <t>Kršiak Stanislav</t>
  </si>
  <si>
    <t>13,</t>
  </si>
  <si>
    <t>Pohľadávky z predaja pozemkov</t>
  </si>
  <si>
    <t>8e</t>
  </si>
  <si>
    <t>Nenávratný finančný príspevok na mzdy zamestnancov civilnej obrany.</t>
  </si>
  <si>
    <t>Výpočet výsledku hospodárenia v metodike ESA 2010</t>
  </si>
  <si>
    <t>(v eurách)</t>
  </si>
  <si>
    <t>Číslo riadku</t>
  </si>
  <si>
    <t>Ukazovateľ (hlavná kategória ekonomickej klasifikácie)</t>
  </si>
  <si>
    <t>Suma</t>
  </si>
  <si>
    <t>PRÍJMY (100 + 200 + 300) a príjmové finančné operácie (400 + 500)</t>
  </si>
  <si>
    <t>v tom: daňové príjmy (100)</t>
  </si>
  <si>
    <t xml:space="preserve">           nedaňové príjmy (200)</t>
  </si>
  <si>
    <t xml:space="preserve">           granty a transfery (300)</t>
  </si>
  <si>
    <t xml:space="preserve">           príjmové finančné operácie (400, 500)</t>
  </si>
  <si>
    <t xml:space="preserve">           z toho: príjmy z transakcií s finančnými aktívami a finančnými pasívami (400)</t>
  </si>
  <si>
    <t xml:space="preserve">                      prijaté úvery, pôžičky a návratné finančné výpomoci (500)</t>
  </si>
  <si>
    <t>VÝDAVKY (600 + 700) a výdavkové finančné operácie (800)</t>
  </si>
  <si>
    <t>v tom: bežné výdavky (600)</t>
  </si>
  <si>
    <t xml:space="preserve">           kapitálové výdavky (700)</t>
  </si>
  <si>
    <t xml:space="preserve">           výdavkové finančné operácie (800)</t>
  </si>
  <si>
    <t>Prebytok (+)/schodok (-), hotovostný (r.1 - r.8)</t>
  </si>
  <si>
    <t>Prebytok (+)/schodok (-) po vylúčení príjmových a výdavkových finančných operácií (r.1 - r.5 - r.8 + r.11)</t>
  </si>
  <si>
    <r>
      <t>Zmena</t>
    </r>
    <r>
      <rPr>
        <i/>
        <sz val="11"/>
        <rFont val="Arial Narrow"/>
        <family val="2"/>
        <charset val="238"/>
      </rPr>
      <t xml:space="preserve"> stavu vybraných pohľadávok </t>
    </r>
    <r>
      <rPr>
        <sz val="11"/>
        <rFont val="Arial Narrow"/>
        <family val="2"/>
        <charset val="238"/>
      </rPr>
      <t>(+, - ) ( r.15 - r.16)</t>
    </r>
  </si>
  <si>
    <r>
      <t xml:space="preserve">            stav </t>
    </r>
    <r>
      <rPr>
        <b/>
        <sz val="10"/>
        <rFont val="Arial Narrow"/>
        <family val="2"/>
        <charset val="238"/>
      </rPr>
      <t xml:space="preserve">vybraných pohľadávok </t>
    </r>
    <r>
      <rPr>
        <sz val="10"/>
        <rFont val="Arial Narrow"/>
        <family val="2"/>
        <charset val="238"/>
      </rPr>
      <t>ku koncu sledovaného obdobia</t>
    </r>
  </si>
  <si>
    <r>
      <t xml:space="preserve">            stav </t>
    </r>
    <r>
      <rPr>
        <b/>
        <sz val="10"/>
        <rFont val="Arial Narrow"/>
        <family val="2"/>
        <charset val="238"/>
      </rPr>
      <t xml:space="preserve">vybraných  pohľadávok </t>
    </r>
    <r>
      <rPr>
        <sz val="10"/>
        <rFont val="Arial Narrow"/>
        <family val="2"/>
        <charset val="238"/>
      </rPr>
      <t xml:space="preserve">k 31. 12. predchádzajúceho roka </t>
    </r>
  </si>
  <si>
    <r>
      <t>Zmena</t>
    </r>
    <r>
      <rPr>
        <i/>
        <sz val="11"/>
        <rFont val="Arial Narrow"/>
        <family val="2"/>
        <charset val="238"/>
      </rPr>
      <t xml:space="preserve"> stavu vybraných záväzkov </t>
    </r>
    <r>
      <rPr>
        <sz val="11"/>
        <rFont val="Arial Narrow"/>
        <family val="2"/>
        <charset val="238"/>
      </rPr>
      <t>(+, - ) ( r.19 - r.18)</t>
    </r>
  </si>
  <si>
    <r>
      <t xml:space="preserve">         stav</t>
    </r>
    <r>
      <rPr>
        <b/>
        <sz val="10"/>
        <rFont val="Arial Narrow"/>
        <family val="2"/>
        <charset val="238"/>
      </rPr>
      <t xml:space="preserve"> vybraných záväzkov</t>
    </r>
    <r>
      <rPr>
        <sz val="10"/>
        <rFont val="Arial Narrow"/>
        <family val="2"/>
        <charset val="238"/>
      </rPr>
      <t xml:space="preserve"> ku koncu sledovaného obdobia</t>
    </r>
  </si>
  <si>
    <r>
      <t xml:space="preserve">         stav </t>
    </r>
    <r>
      <rPr>
        <b/>
        <sz val="10"/>
        <rFont val="Arial Narrow"/>
        <family val="2"/>
        <charset val="238"/>
      </rPr>
      <t>vybraných záväzkov</t>
    </r>
    <r>
      <rPr>
        <sz val="10"/>
        <rFont val="Arial Narrow"/>
        <family val="2"/>
        <charset val="238"/>
      </rPr>
      <t xml:space="preserve"> k 31.12. predchádzajúceho roka</t>
    </r>
  </si>
  <si>
    <t>Zahrnutie položiek časového rozlíšenia (r.14 + r.17)</t>
  </si>
  <si>
    <t xml:space="preserve">Prebytok (+)/schodok (-) v metodike ESA 2010  (r.13 + r.20) </t>
  </si>
  <si>
    <t xml:space="preserve">Poznámka: V bunkách tabuľky, v ktorých je nula sú vzorce. </t>
  </si>
  <si>
    <t>Vysvetlivky:</t>
  </si>
  <si>
    <t>skratka "r." znamená riadok</t>
  </si>
  <si>
    <t>Výška nesplateného dlhu  /v EUR/</t>
  </si>
  <si>
    <t>Výška splatenej istiny za rok 2014:</t>
  </si>
  <si>
    <t>Výška splatenej istiny za rok 2013:</t>
  </si>
  <si>
    <r>
      <t xml:space="preserve">Frekvencia splácania úrokov: </t>
    </r>
    <r>
      <rPr>
        <sz val="10"/>
        <rFont val="Arial Narrow"/>
        <family val="2"/>
        <charset val="238"/>
      </rPr>
      <t>pravidelné</t>
    </r>
    <r>
      <rPr>
        <b/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mesačné posledný deň kalendárneho mesiaca</t>
    </r>
  </si>
  <si>
    <t>Zmluva o úvere č.302/268/2013/UZ - zo dňa 02.07.2013 - ŠFRB</t>
  </si>
  <si>
    <r>
      <t xml:space="preserve">Zmluvné strany: </t>
    </r>
    <r>
      <rPr>
        <sz val="10"/>
        <rFont val="Arial Narrow"/>
        <family val="2"/>
        <charset val="238"/>
      </rPr>
      <t>ŠFRB</t>
    </r>
  </si>
  <si>
    <r>
      <t xml:space="preserve">Výška úveru: </t>
    </r>
    <r>
      <rPr>
        <sz val="10"/>
        <rFont val="Arial Narrow"/>
        <family val="2"/>
        <charset val="238"/>
      </rPr>
      <t>532 320,-- €</t>
    </r>
  </si>
  <si>
    <r>
      <t xml:space="preserve">Amortizácia úveru: </t>
    </r>
    <r>
      <rPr>
        <sz val="10"/>
        <rFont val="Arial Narrow"/>
        <family val="2"/>
        <charset val="238"/>
      </rPr>
      <t>30 rokov - 15.10.2043</t>
    </r>
  </si>
  <si>
    <r>
      <t xml:space="preserve">Splátky istiny úveru: </t>
    </r>
    <r>
      <rPr>
        <b/>
        <sz val="10"/>
        <rFont val="Arial Narrow"/>
        <family val="2"/>
        <charset val="238"/>
      </rPr>
      <t>p</t>
    </r>
    <r>
      <rPr>
        <sz val="10"/>
        <rFont val="Arial Narrow"/>
        <family val="2"/>
        <charset val="238"/>
      </rPr>
      <t>ravidelné mesačné splátky od 15.11.2013 - 1 712,15 € - anuitne</t>
    </r>
  </si>
  <si>
    <r>
      <t xml:space="preserve">Frekvencia splácania úrokov: </t>
    </r>
    <r>
      <rPr>
        <sz val="10"/>
        <rFont val="Arial Narrow"/>
        <family val="2"/>
        <charset val="238"/>
      </rPr>
      <t>pravidelné</t>
    </r>
    <r>
      <rPr>
        <b/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mesačné k 15.dňu v mesiaci</t>
    </r>
  </si>
  <si>
    <t>Úroková sadzba: 1  % p.a.</t>
  </si>
  <si>
    <t>Celková výška načerpaného úveru k 31.12.2014:</t>
  </si>
  <si>
    <t>Úroková sadzba: 2,1  % p.a.</t>
  </si>
  <si>
    <t>Zákon o rozpočtových pravidlách územnej samosprávy  č. 583/2004 Z. z. § 17ods.6 :</t>
  </si>
  <si>
    <t>nesplatená časť istiny v €</t>
  </si>
  <si>
    <t>Úverová zaťaženosť mesta</t>
  </si>
  <si>
    <t>splátka istiny v €</t>
  </si>
  <si>
    <t>splátka  úrokov v €</t>
  </si>
  <si>
    <t>Spolu istina + úroky</t>
  </si>
  <si>
    <r>
      <t xml:space="preserve">(7)Celkovou sumou dlhu obce alebo vyššieho územného celku sa na účely tohto zákona rozumie súhrn záväzkov vyplývajúcich zo splácania istín návratných zdrojov financovania, záväzkov z investičných dodávateľských úverov  </t>
    </r>
    <r>
      <rPr>
        <vertAlign val="superscript"/>
        <sz val="10"/>
        <rFont val="Arial Narrow"/>
        <family val="2"/>
        <charset val="238"/>
      </rPr>
      <t>21a</t>
    </r>
    <r>
      <rPr>
        <sz val="10"/>
        <rFont val="Arial Narrow"/>
        <family val="2"/>
        <charset val="238"/>
      </rPr>
      <t>) a ručiteľských záväzkov obce alebo vyššieho územného celku.</t>
    </r>
  </si>
  <si>
    <r>
      <t xml:space="preserve">(8) Do celkovej sumy dlhu obce podľa odseku 7 sa nezapočítavajú záväzky z pôžičky poskytnutej z Audiovizuálneho fondu </t>
    </r>
    <r>
      <rPr>
        <vertAlign val="superscript"/>
        <sz val="10"/>
        <rFont val="Arial Narrow"/>
        <family val="2"/>
        <charset val="238"/>
      </rPr>
      <t>22</t>
    </r>
    <r>
      <rPr>
        <sz val="10"/>
        <rFont val="Arial Narrow"/>
        <family val="2"/>
        <charset val="238"/>
      </rPr>
      <t>) a z úveru poskytnutého zo Štátneho fondu rozvoja bývania na výstavbu obecných nájomných bytov</t>
    </r>
    <r>
      <rPr>
        <vertAlign val="superscript"/>
        <sz val="10"/>
        <rFont val="Arial Narrow"/>
        <family val="2"/>
        <charset val="238"/>
      </rPr>
      <t>23</t>
    </r>
    <r>
      <rPr>
        <sz val="10"/>
        <rFont val="Arial Narrow"/>
        <family val="2"/>
        <charset val="238"/>
      </rPr>
      <t>) vo výške splátok úveru, ktorých úhrada je zahrnutá v cene ročného nájomného za obecné nájomné byty.Ďalej sa do celkovej sumy dlhu obce alebo vyššieho územného celku  nezapočítavajú záväzky z návratných zdrojov financovania prijatých na zabezpečenie predfinancovania spoločných programov Slovenskej republiky a Európskej únie, operačných programov spadajúcich do cieľa Európska územná spolupráca a programov financovaných na základe  medzinárodných zmlúv o poskytnutí grantu uzatvorených medzi SR a inými štátmi  najviac v sume nenávratného finančného príspevku poskytnutého na základe zmluvy uzatvorenej medzi obcou alebo vyšším územným celkom a orgánom podľa osobitného predpisu</t>
    </r>
    <r>
      <rPr>
        <vertAlign val="superscript"/>
        <sz val="10"/>
        <rFont val="Arial Narrow"/>
        <family val="2"/>
        <charset val="238"/>
      </rPr>
      <t>23aa</t>
    </r>
    <r>
      <rPr>
        <sz val="10"/>
        <rFont val="Arial Narrow"/>
        <family val="2"/>
        <charset val="238"/>
      </rPr>
      <t>)  to platí aj , ak obec alebo vyšší územný celok vystupuje v pozícii partnera s osobitným predpisom</t>
    </r>
    <r>
      <rPr>
        <vertAlign val="superscript"/>
        <sz val="10"/>
        <rFont val="Arial Narrow"/>
        <family val="2"/>
        <charset val="238"/>
      </rPr>
      <t xml:space="preserve">23aa)  </t>
    </r>
    <r>
      <rPr>
        <sz val="10"/>
        <rFont val="Arial Narrow"/>
        <family val="2"/>
        <charset val="238"/>
      </rPr>
      <t>rovnako, najviac v sume poskytnutého nenávratného finančného príspevku. Do sumy splátok podľa odseku 6 písm.b) nezapočítava suma ich jednorazového predčasného splatenia.</t>
    </r>
  </si>
  <si>
    <t>v EUR</t>
  </si>
  <si>
    <t>Nehnuteľnosť</t>
  </si>
  <si>
    <t>s majetkovou účasťou mesta Nová Dubnica</t>
  </si>
  <si>
    <t>Názov spoločnosti</t>
  </si>
  <si>
    <t>Nová Dubnica Invest, s.r.o.</t>
  </si>
  <si>
    <t>TEKOS, s.r.o.</t>
  </si>
  <si>
    <t>TERMONOVA, a.s.</t>
  </si>
  <si>
    <t>ICO eminenta</t>
  </si>
  <si>
    <t>Názov eminenta</t>
  </si>
  <si>
    <t xml:space="preserve">ISIN </t>
  </si>
  <si>
    <t xml:space="preserve">Druh cenného </t>
  </si>
  <si>
    <t>Menovitá hodnota</t>
  </si>
  <si>
    <t>Počet CP</t>
  </si>
  <si>
    <t>Podiel z emisie v %</t>
  </si>
  <si>
    <t>003632264</t>
  </si>
  <si>
    <t>SK110002336</t>
  </si>
  <si>
    <t>kmeňová akcia</t>
  </si>
  <si>
    <t>0036672076</t>
  </si>
  <si>
    <t>Považská vodárenská spoločnosť, a.s.</t>
  </si>
  <si>
    <t>SK11001733</t>
  </si>
  <si>
    <t>00442115673</t>
  </si>
  <si>
    <t>Trenčianska regionálna rozvojová agentúra</t>
  </si>
  <si>
    <t>Celkom</t>
  </si>
  <si>
    <t>IČO</t>
  </si>
  <si>
    <t>Právna forma</t>
  </si>
  <si>
    <t>Podiel na ZI</t>
  </si>
  <si>
    <t>Základné imanie</t>
  </si>
  <si>
    <t>004215673</t>
  </si>
  <si>
    <t>s.r.o.</t>
  </si>
  <si>
    <t>0036303305</t>
  </si>
  <si>
    <t>TEKOS Nová Dubnica, s.r.o.</t>
  </si>
  <si>
    <t>SÚVAHA - bilancia aktív a pasív (v EUR)</t>
  </si>
  <si>
    <t>STRANA PASÍV / v € /</t>
  </si>
  <si>
    <t>účt. obdobie</t>
  </si>
  <si>
    <t>bezprostredne</t>
  </si>
  <si>
    <t>predch. obdobie</t>
  </si>
  <si>
    <t>A.</t>
  </si>
  <si>
    <t xml:space="preserve">Vlastné imanie </t>
  </si>
  <si>
    <t>I.</t>
  </si>
  <si>
    <t>Oceňovacie rozdiely</t>
  </si>
  <si>
    <t>II.</t>
  </si>
  <si>
    <t>Fondy</t>
  </si>
  <si>
    <t>III.</t>
  </si>
  <si>
    <t xml:space="preserve"> Výsledok hospodárenia</t>
  </si>
  <si>
    <t>B.</t>
  </si>
  <si>
    <t>Záväzky</t>
  </si>
  <si>
    <t>Rezervy</t>
  </si>
  <si>
    <t>Zúčtovanie medzi subjektmi verejnej správy</t>
  </si>
  <si>
    <t>Dlhodobé záväzky</t>
  </si>
  <si>
    <t>IV.</t>
  </si>
  <si>
    <t>Krátkodobé záväzky</t>
  </si>
  <si>
    <t>V.</t>
  </si>
  <si>
    <t>Bankové úvery a výpomoci</t>
  </si>
  <si>
    <t>C.</t>
  </si>
  <si>
    <t>Časové rozlíšenie</t>
  </si>
  <si>
    <t>D.</t>
  </si>
  <si>
    <t>Vzťahy k účtom klientov štátnej pokladnice</t>
  </si>
  <si>
    <t>Vlastné imanie a záväzky</t>
  </si>
  <si>
    <t>STRANA AKTÍV /v € /</t>
  </si>
  <si>
    <t>Neobežný majetok</t>
  </si>
  <si>
    <t>Dlhodobý nehmotný majetok</t>
  </si>
  <si>
    <t>Dlhodobý hmotný majetok</t>
  </si>
  <si>
    <t>Dlhodobý finančný majetok</t>
  </si>
  <si>
    <t>Obežný majetok</t>
  </si>
  <si>
    <t>Zásoby</t>
  </si>
  <si>
    <t>Zúčtovanie medzi subjektami verejnej správy</t>
  </si>
  <si>
    <t xml:space="preserve">Dlhodobé pohľadávky </t>
  </si>
  <si>
    <t>Krátkodobé pohľadávky</t>
  </si>
  <si>
    <t>Finančné účty</t>
  </si>
  <si>
    <t>VI.</t>
  </si>
  <si>
    <t>Poskytnuté návratné finančné výpomoci dlhodobé</t>
  </si>
  <si>
    <t>VII.</t>
  </si>
  <si>
    <t>Poskytnuté návratné finančné výpomoci krátkodobé</t>
  </si>
  <si>
    <t>Spolu majetok</t>
  </si>
  <si>
    <t>Pozn. k nahliadnutiu je priložená súvaha mesta</t>
  </si>
  <si>
    <t>VÝKAZ ZISKOV A STRÁT (v EUR)</t>
  </si>
  <si>
    <t>NÁKLADY</t>
  </si>
  <si>
    <t>Materiál, energie</t>
  </si>
  <si>
    <t>Služby</t>
  </si>
  <si>
    <t>Osobné náklady</t>
  </si>
  <si>
    <t>Dane a poplatky</t>
  </si>
  <si>
    <t>Ostatné náklady</t>
  </si>
  <si>
    <t>Odpisy, rezervy</t>
  </si>
  <si>
    <t>Finančné náklady</t>
  </si>
  <si>
    <t>Transfery</t>
  </si>
  <si>
    <t>Daň z príjmov</t>
  </si>
  <si>
    <t>VÝNOSY, DAŇ Z PRÍJMOV A VÝSLEDOK HOSPODÁRENIA</t>
  </si>
  <si>
    <t>Tržby - výkony</t>
  </si>
  <si>
    <t>Finančné výnosy</t>
  </si>
  <si>
    <t>Mimoriadne výnosy</t>
  </si>
  <si>
    <t>Výnosy z transferov</t>
  </si>
  <si>
    <t>Hospodársky výsledok pred zdanením</t>
  </si>
  <si>
    <t>Hospodársky výsledok po zdanení</t>
  </si>
  <si>
    <t>Oddiel</t>
  </si>
  <si>
    <t>Názov žiadateľa - dotácia z bežného rozpočtu</t>
  </si>
  <si>
    <t>Telovýchova a šport</t>
  </si>
  <si>
    <t>0810</t>
  </si>
  <si>
    <t>Klub slovenských turistov Kolačín</t>
  </si>
  <si>
    <t>TJ Družstevník Kolačín N. Dca</t>
  </si>
  <si>
    <t>Občianske a záujmové združenia</t>
  </si>
  <si>
    <t>Dychový orchester a mažoretky N.Dca</t>
  </si>
  <si>
    <t>Náboženské a iné spoločenské služby</t>
  </si>
  <si>
    <t>0840</t>
  </si>
  <si>
    <t>Združenie občanov káblovej televízie IBV Miklovky</t>
  </si>
  <si>
    <t xml:space="preserve">Vzdelávanie </t>
  </si>
  <si>
    <t>Zariadenie sociálnych služieb</t>
  </si>
  <si>
    <t>Sociálne zabezpečenie</t>
  </si>
  <si>
    <t>Jednota dôchodcov Slovenska ZO Kolačín</t>
  </si>
  <si>
    <t>Jednota dôchodcov Slovenska ZO N. Dubnica</t>
  </si>
  <si>
    <t>Klub Venuša, N. Dubnica</t>
  </si>
  <si>
    <t>Slovenský zväz zdravotne postihnutých, N. Dubnica</t>
  </si>
  <si>
    <t>Názov žiadateľa - dotácia z kapitálového rozpočtu</t>
  </si>
  <si>
    <t>schválený rozpočet</t>
  </si>
  <si>
    <t>Zdroj</t>
  </si>
  <si>
    <t>Účel</t>
  </si>
  <si>
    <r>
      <t xml:space="preserve">Finančné prostriedky na úhradu nákladov preneseného výkonu štátnej správy na úseku </t>
    </r>
    <r>
      <rPr>
        <b/>
        <sz val="10"/>
        <rFont val="Arial Narrow"/>
        <family val="2"/>
        <charset val="238"/>
      </rPr>
      <t>vedenia matriky.</t>
    </r>
  </si>
  <si>
    <r>
      <t xml:space="preserve">Finančné prostriedky na zabezpečenie preneseného výkonu štátnej správy v oblasti </t>
    </r>
    <r>
      <rPr>
        <b/>
        <sz val="10"/>
        <rFont val="Arial Narrow"/>
        <family val="2"/>
        <charset val="238"/>
      </rPr>
      <t>stavebného poriadku .</t>
    </r>
  </si>
  <si>
    <t>MPSVaR SR</t>
  </si>
  <si>
    <t>ESF</t>
  </si>
  <si>
    <t>Európsky sociálny fond</t>
  </si>
  <si>
    <t>MŽP</t>
  </si>
  <si>
    <t>PO</t>
  </si>
  <si>
    <t>právnická osoba</t>
  </si>
  <si>
    <t>ROP</t>
  </si>
  <si>
    <t>Regionálny operačný program</t>
  </si>
  <si>
    <t>SR</t>
  </si>
  <si>
    <t>Slovenská republika</t>
  </si>
  <si>
    <t>Úrad práce sociálnych vecí a rodiny</t>
  </si>
  <si>
    <t>TSK</t>
  </si>
  <si>
    <t>Trenčiansky samosprávny kraj</t>
  </si>
  <si>
    <t>V tabuľke sú spracované údaje týkajúce sa:</t>
  </si>
  <si>
    <t>*čerpania finančných prostriedkov za jednotlivé programy v členení na bežné / tab č.1/, kapitálové /tab č.2 / a sumárna za výdavky celkom /tab.č.3 /</t>
  </si>
  <si>
    <t>* v  stĺpci „bežný / kapitálový rozpočet “ – je upravený rozpočet na jednotlivé programy</t>
  </si>
  <si>
    <t>* v stĺpci „bežné / kapitálové výdavky “ – je čerpanie výdavkov za jednotlivé programy</t>
  </si>
  <si>
    <t>* v stĺpci „%-ne čerpanie výdavkov “ – je %-ny pomer skutočného čerpania výdavkov v jednotlivých programoch k  rozpočtovanej výške na daný program</t>
  </si>
  <si>
    <t>* v stĺpci „%-ny podiel na výdavkoch mesta" – je %-ny podiel skutočného čerpania výdavkov v jednotlivých programoch k celkovej vyčerpanej sume za všetky programy</t>
  </si>
  <si>
    <t xml:space="preserve">Súčasťou programového rozpočtu  sú aj výdavky na právnych subjektoch / školy,škôlky a Zariadenie pre seniorov / napriek tomu, že majú právnu subjektivitu a  sú výdavky účtované v ich účtovníctve. V hodnotiacej správe k programovému rozpočtu sú rozpísané zámery ciele, ukazovatele a ich plnenie aj týchto právnych subjektov v programe č. 7 "Vzdelávanie" a č.8 - "Sociálna starostlivosť". </t>
  </si>
  <si>
    <t>č.p.</t>
  </si>
  <si>
    <t>názov programu</t>
  </si>
  <si>
    <t>výdavky rozpočet</t>
  </si>
  <si>
    <t xml:space="preserve">čerpanie výdavkov </t>
  </si>
  <si>
    <t>%-ne plnenie rozpočtu</t>
  </si>
  <si>
    <t>%-ny podiel na výdavkoch mesta</t>
  </si>
  <si>
    <t>Správa mesta</t>
  </si>
  <si>
    <t>Bezpečnosť a ochrana obyvateľstva</t>
  </si>
  <si>
    <t>Mestská infraštruktúra</t>
  </si>
  <si>
    <t>Odpadové hospodárstvo</t>
  </si>
  <si>
    <t>Prostredie pre život</t>
  </si>
  <si>
    <t>Kultúra a šport</t>
  </si>
  <si>
    <t>Vzdelanie</t>
  </si>
  <si>
    <t>Sociálna starostlivosť</t>
  </si>
  <si>
    <t>Mestský extravilán a intravilán</t>
  </si>
  <si>
    <t>č.p</t>
  </si>
  <si>
    <t xml:space="preserve">bežný rozpočet </t>
  </si>
  <si>
    <t>čerpanie výdavkov</t>
  </si>
  <si>
    <t xml:space="preserve">kapitálový rozpočet </t>
  </si>
  <si>
    <t>bytový podnik - mestská príspevková organizácia</t>
  </si>
  <si>
    <t>CO</t>
  </si>
  <si>
    <t>civilná obrana</t>
  </si>
  <si>
    <t>centrum voľného času</t>
  </si>
  <si>
    <t>DD</t>
  </si>
  <si>
    <t>Dlhé diely</t>
  </si>
  <si>
    <t>FOaRM</t>
  </si>
  <si>
    <t>fond obnovy a rozvoja mesta</t>
  </si>
  <si>
    <t>FRŠ</t>
  </si>
  <si>
    <t>fond rozvoja školstva</t>
  </si>
  <si>
    <t>HN</t>
  </si>
  <si>
    <t>CHD</t>
  </si>
  <si>
    <t>chránená dieľňa</t>
  </si>
  <si>
    <t>KB</t>
  </si>
  <si>
    <t>kultúrna beseda</t>
  </si>
  <si>
    <t>KOZ</t>
  </si>
  <si>
    <t>kultúrno-osvetové zariadenie</t>
  </si>
  <si>
    <t>MDVaRR</t>
  </si>
  <si>
    <t>ministerstvo financií</t>
  </si>
  <si>
    <t>ministerstvo kultúry</t>
  </si>
  <si>
    <t>MsPO</t>
  </si>
  <si>
    <t>mestská polícia</t>
  </si>
  <si>
    <t>MsR</t>
  </si>
  <si>
    <t>mestská rada</t>
  </si>
  <si>
    <t>MsZ</t>
  </si>
  <si>
    <t>mestské zastupiteľstvo</t>
  </si>
  <si>
    <t>MsZS</t>
  </si>
  <si>
    <t>mestské zdravotné stredisko</t>
  </si>
  <si>
    <t>ministerstvo školstva</t>
  </si>
  <si>
    <t>materská škola</t>
  </si>
  <si>
    <t>MV</t>
  </si>
  <si>
    <t>ministerstvo vnútra</t>
  </si>
  <si>
    <t>ministerstvo životného prostredia</t>
  </si>
  <si>
    <t>neštátne školské zariadenia</t>
  </si>
  <si>
    <t>PDFO</t>
  </si>
  <si>
    <t>projektová dokumentácia</t>
  </si>
  <si>
    <t>podielová daň fyzických osôb</t>
  </si>
  <si>
    <t>PZ</t>
  </si>
  <si>
    <t>priemyselná zóna</t>
  </si>
  <si>
    <t>požiarna zbrojnica</t>
  </si>
  <si>
    <t>RF</t>
  </si>
  <si>
    <t>rezervný fond</t>
  </si>
  <si>
    <t>RO</t>
  </si>
  <si>
    <t>rozpočtové opatrenie</t>
  </si>
  <si>
    <t>SF</t>
  </si>
  <si>
    <t>sociálny fond</t>
  </si>
  <si>
    <t>štátne školské zariadenia</t>
  </si>
  <si>
    <t>TKO</t>
  </si>
  <si>
    <t>tuhý komunálny odpad</t>
  </si>
  <si>
    <t>UPM</t>
  </si>
  <si>
    <t>územný plán mesta</t>
  </si>
  <si>
    <t>ÚPSVaR</t>
  </si>
  <si>
    <t>VZN</t>
  </si>
  <si>
    <t>všeobecne záväzné nariadenie</t>
  </si>
  <si>
    <t>ZD</t>
  </si>
  <si>
    <t>zberný dvor</t>
  </si>
  <si>
    <t>ZMOS SR</t>
  </si>
  <si>
    <t>Združenie miest a obcí Slovenska</t>
  </si>
  <si>
    <t>základná škola</t>
  </si>
  <si>
    <t>základná umelecká škola</t>
  </si>
  <si>
    <t>STRANA PASÍV</t>
  </si>
  <si>
    <t>bežné účtovné obdobie</t>
  </si>
  <si>
    <t>bezprostredne  predch. obdobie</t>
  </si>
  <si>
    <t>rozdiel             /stĺ. 3 - 4 /</t>
  </si>
  <si>
    <t>Ostatné dlhodobé záväzky (479)</t>
  </si>
  <si>
    <t>Dlhodobé prijaté preddavky (475AÚ)</t>
  </si>
  <si>
    <t>Záväzky zo sociálneho fondu (472)</t>
  </si>
  <si>
    <t>Záväzky z nájmu (474AÚ)</t>
  </si>
  <si>
    <t>Dlhodobé nevyfakturované dodávky (476AÚ)</t>
  </si>
  <si>
    <t>Iné záväzky (379AÚ)</t>
  </si>
  <si>
    <t>Dodávatelia (321)</t>
  </si>
  <si>
    <t>Prijaté preddavky (324, 475AÚ)</t>
  </si>
  <si>
    <t>Ostatné záväzky (325, 479AÚ)</t>
  </si>
  <si>
    <t>Nevyfakturované dodávky (326, 476AÚ)</t>
  </si>
  <si>
    <t>Záväzky z upísaných nesplatených cenných papierov a vkladov (367)</t>
  </si>
  <si>
    <t>Zamestnanci (331)</t>
  </si>
  <si>
    <t>Ostatné záväzky voči zamestnancom (333)</t>
  </si>
  <si>
    <t>Ostatné dane a poplatky (345)</t>
  </si>
  <si>
    <t>Súčet - spolu</t>
  </si>
  <si>
    <t>STRANA AKTÍV</t>
  </si>
  <si>
    <t>Poskytnuté preddavky na dlhodobý nehmotný majetok (051) - (095AÚ)</t>
  </si>
  <si>
    <t>Poskytnuté preddavky na dlhodobý hmotný majetok (052) - (095AÚ)</t>
  </si>
  <si>
    <t>Obstaranie dlhodobého finančného majetku (043) - (096AÚ)</t>
  </si>
  <si>
    <t>Odberatelia (311AÚ) - (391AÚ) – dlhodobé</t>
  </si>
  <si>
    <t>Pohľadávky za eskontované cenné papiere (313AÚ) - (391AÚ)</t>
  </si>
  <si>
    <t>Ostatné pohľadávky (315AÚ) - (391AÚ)</t>
  </si>
  <si>
    <t>Pohľadávky voči zamestnancom (335AÚ) - (391AÚ)</t>
  </si>
  <si>
    <t>Pohľadávky z nájmu (374AÚ) - (391AÚ)</t>
  </si>
  <si>
    <t>Pohľadávky z vydaných dlhopisov (375AÚ) - (391AÚ)</t>
  </si>
  <si>
    <t>Iné pohľadávky (378AÚ) - (391AÚ)</t>
  </si>
  <si>
    <t>Odberatelia (311AÚ) - (391AÚ) – krátkodobé</t>
  </si>
  <si>
    <t>Poskytnuté prevádzkové preddavky (314AÚ) - (391AÚ)</t>
  </si>
  <si>
    <t>Pohľadávky z nedaňových rozpočtových príjmov (316AÚ) - (391AÚ)</t>
  </si>
  <si>
    <t>Pohľadávky z nedaňových príjmov obcí a vyšších územných celkov a rozpočtových organizácií zriadených obcou a vyšším územným celkom (318AÚ) - (391AÚ)</t>
  </si>
  <si>
    <t>Pohľadávky z daňových príjmov obcí a vyšších územných celkov (319AÚ) - (391AÚ)</t>
  </si>
  <si>
    <t>Ostatné dane a poplatky (345) - (391AÚ)</t>
  </si>
  <si>
    <t>Obstaranie krátkodobého finančného majetku (259) - (291AÚ)</t>
  </si>
  <si>
    <t>Náklady budúcich období (381)</t>
  </si>
  <si>
    <t>Komplexné náklady budúcich období (382)</t>
  </si>
  <si>
    <t>Príjmy budúcich období (385)</t>
  </si>
  <si>
    <t>Súčet – spolu</t>
  </si>
  <si>
    <t>SK 25 7500 0000 0040 21462456</t>
  </si>
  <si>
    <t>SK 31 7500 0000 0040 21587769</t>
  </si>
  <si>
    <t>SK32 0200 0000 0000 1992 6372</t>
  </si>
  <si>
    <t>SK22 0200 0000 0016 9467 6754</t>
  </si>
  <si>
    <t>SK74 0200 0000 0033 7618 8957</t>
  </si>
  <si>
    <t>SK65 0200 0000 0024 5526 3359</t>
  </si>
  <si>
    <t>ČSOB a.s. - školský</t>
  </si>
  <si>
    <t>projektové dokumentácie</t>
  </si>
  <si>
    <t>splátka úveru zo ŠFRB II.</t>
  </si>
  <si>
    <t>splátka účelového úveru /ČSOB a.s. /</t>
  </si>
  <si>
    <t>SK40 0200 0000 0013 0355  5358</t>
  </si>
  <si>
    <t>Výška splatenej istiny za rok 2015:</t>
  </si>
  <si>
    <r>
      <t xml:space="preserve">Účel poskytnutia úveru: </t>
    </r>
    <r>
      <rPr>
        <b/>
        <sz val="10"/>
        <rFont val="Arial Narrow"/>
        <family val="2"/>
        <charset val="238"/>
      </rPr>
      <t>Výstavba nájomného domu - Nájomný bytový dom 2*9 b.j. I.</t>
    </r>
  </si>
  <si>
    <r>
      <t xml:space="preserve">Výška úveru: </t>
    </r>
    <r>
      <rPr>
        <sz val="10"/>
        <rFont val="Arial Narrow"/>
        <family val="2"/>
        <charset val="238"/>
      </rPr>
      <t>474 840,-- €</t>
    </r>
  </si>
  <si>
    <r>
      <t xml:space="preserve">Amortizácia úveru: </t>
    </r>
    <r>
      <rPr>
        <sz val="10"/>
        <rFont val="Arial Narrow"/>
        <family val="2"/>
        <charset val="238"/>
      </rPr>
      <t>30 rokov - 08/2045</t>
    </r>
  </si>
  <si>
    <r>
      <t xml:space="preserve">Splátky istiny úveru: </t>
    </r>
    <r>
      <rPr>
        <b/>
        <sz val="10"/>
        <rFont val="Arial Narrow"/>
        <family val="2"/>
        <charset val="238"/>
      </rPr>
      <t>p</t>
    </r>
    <r>
      <rPr>
        <sz val="10"/>
        <rFont val="Arial Narrow"/>
        <family val="2"/>
        <charset val="238"/>
      </rPr>
      <t>ravidelné mesačné splátky od 15.08.2015 - 1 527,27 € - anuitne</t>
    </r>
  </si>
  <si>
    <t>Celková výška načerpaného úveru k 31.12.2015:</t>
  </si>
  <si>
    <t>záložné právo</t>
  </si>
  <si>
    <t>ocenenie podľa znaleckého posudku</t>
  </si>
  <si>
    <t>založené v prospech</t>
  </si>
  <si>
    <t>záložná zmluva</t>
  </si>
  <si>
    <t>CE č.363/2014</t>
  </si>
  <si>
    <t>CE č.64/2015</t>
  </si>
  <si>
    <t>LV č.1000 - obytný dom , s.č.927, postavený na parcele Reg.CKN 410/202, parcela Reg. CKN č.410/65 zastavané plochy a nádvoria 270 m2 a č.410/202 432 m2</t>
  </si>
  <si>
    <t>CE č.356/2015</t>
  </si>
  <si>
    <t>CE č.207/2015</t>
  </si>
  <si>
    <t>Tenisový klub Nová Dubnica</t>
  </si>
  <si>
    <t>0820</t>
  </si>
  <si>
    <t>Združenie seleziánov - DOMKA</t>
  </si>
  <si>
    <t xml:space="preserve">TSK </t>
  </si>
  <si>
    <t>ESF - ÚPSVaR</t>
  </si>
  <si>
    <r>
      <t xml:space="preserve">Finančné prostriedky na úhradu nákladov preneseného výkonu štátnej správy na úseku </t>
    </r>
    <r>
      <rPr>
        <b/>
        <sz val="10"/>
        <rFont val="Arial Narrow"/>
        <family val="2"/>
        <charset val="238"/>
      </rPr>
      <t>starostlivosti o životné prostredie.</t>
    </r>
  </si>
  <si>
    <t>Zostatok na účtoch mesta očistený o , z toho :</t>
  </si>
  <si>
    <t>zostatok na depozitnom bankovom účte  /bytovky zo ŠFRB/</t>
  </si>
  <si>
    <t>ZŠ J. Kráľa - prevádzkové náklady - prenesené kompetencie</t>
  </si>
  <si>
    <t>Zmluva o úvere č.300/314/2015/UZ - zo dňa 15.06.2015 - ŠFRB</t>
  </si>
  <si>
    <r>
      <t xml:space="preserve">Účel poskytnutia úveru: </t>
    </r>
    <r>
      <rPr>
        <b/>
        <sz val="10"/>
        <rFont val="Arial Narrow"/>
        <family val="2"/>
        <charset val="238"/>
      </rPr>
      <t>Odkúpenie nájomného domu - Nájomný bytový dom 2*9 b.j. II.</t>
    </r>
  </si>
  <si>
    <t>*refinancovanie úverov poskytnutých v Prima banka Slovensko a.s. 1 218 232,66 EUR</t>
  </si>
  <si>
    <r>
      <t xml:space="preserve">Zmluvné strany: </t>
    </r>
    <r>
      <rPr>
        <sz val="10"/>
        <rFont val="Arial Narrow"/>
        <family val="2"/>
        <charset val="238"/>
      </rPr>
      <t>Československá obchodná banka a.s.</t>
    </r>
  </si>
  <si>
    <r>
      <t xml:space="preserve">Výška úveru: </t>
    </r>
    <r>
      <rPr>
        <sz val="10"/>
        <rFont val="Arial Narrow"/>
        <family val="2"/>
        <charset val="238"/>
      </rPr>
      <t>1 400 000,-- €</t>
    </r>
  </si>
  <si>
    <r>
      <t xml:space="preserve">Amortizácia úveru: </t>
    </r>
    <r>
      <rPr>
        <sz val="10"/>
        <rFont val="Arial Narrow"/>
        <family val="2"/>
        <charset val="238"/>
      </rPr>
      <t>28.11.2025</t>
    </r>
  </si>
  <si>
    <r>
      <t xml:space="preserve">Splátky istiny úveru: </t>
    </r>
    <r>
      <rPr>
        <sz val="10"/>
        <rFont val="Arial Narrow"/>
        <family val="2"/>
        <charset val="238"/>
      </rPr>
      <t>rovnomerné vo výške 90 000 € /máj a november každého kalendárneho roka 45 tis. €/</t>
    </r>
  </si>
  <si>
    <r>
      <t xml:space="preserve">Frekvencia splácania úrokov: </t>
    </r>
    <r>
      <rPr>
        <sz val="10"/>
        <rFont val="Arial Narrow"/>
        <family val="2"/>
        <charset val="238"/>
      </rPr>
      <t>pravidelné</t>
    </r>
    <r>
      <rPr>
        <b/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mesačné , posledný pracovný deň mesiaca</t>
    </r>
  </si>
  <si>
    <r>
      <t xml:space="preserve">Celková úroková sadzba: </t>
    </r>
    <r>
      <rPr>
        <sz val="10"/>
        <rFont val="Arial Narrow"/>
        <family val="2"/>
        <charset val="238"/>
      </rPr>
      <t>hodnota 1 mesačného EURIBOR + úrokové rozpätie 1,5 % p.a.</t>
    </r>
  </si>
  <si>
    <r>
      <t>Úrokové rozpätie:</t>
    </r>
    <r>
      <rPr>
        <sz val="10"/>
        <rFont val="Arial Narrow"/>
        <family val="2"/>
        <charset val="238"/>
      </rPr>
      <t xml:space="preserve"> 1,05 % p.a.</t>
    </r>
  </si>
  <si>
    <r>
      <t>Výška základnej sadzby:</t>
    </r>
    <r>
      <rPr>
        <sz val="10"/>
        <rFont val="Arial Narrow"/>
        <family val="2"/>
        <charset val="238"/>
      </rPr>
      <t xml:space="preserve"> hodnota 1 mesačného EURIBORu</t>
    </r>
  </si>
  <si>
    <r>
      <t xml:space="preserve">Úroková sadzba: </t>
    </r>
    <r>
      <rPr>
        <sz val="10"/>
        <rFont val="Arial Narrow"/>
        <family val="2"/>
        <charset val="238"/>
      </rPr>
      <t>pohyblivá</t>
    </r>
  </si>
  <si>
    <t>Behul Ladislav</t>
  </si>
  <si>
    <t>Zlatošová Edita</t>
  </si>
  <si>
    <t>MB _ ELMONT , s.r.o</t>
  </si>
  <si>
    <t>Pohľadávka za rok 2015</t>
  </si>
  <si>
    <t>Pohľadávky za rok 2015</t>
  </si>
  <si>
    <t>Spolu - byty 2*9 bj - č.927 :</t>
  </si>
  <si>
    <t>Spolu - byty 2*9 bj - č.930 :</t>
  </si>
  <si>
    <t>8f)</t>
  </si>
  <si>
    <t>mesto neeviduje pohľadávku</t>
  </si>
  <si>
    <t>Prenájom 2*9 b. j. I.  - č.927</t>
  </si>
  <si>
    <t>Prenájom 2*9 b. j. II. - č. 930</t>
  </si>
  <si>
    <t>8f</t>
  </si>
  <si>
    <t xml:space="preserve">  </t>
  </si>
  <si>
    <t>*financovanie rozvojových aktivít mesta zahrnutých v kapitálových výdavkoch 181 767,34 EUR</t>
  </si>
  <si>
    <t>LV č.3919 - obytný dom , s.č.930, postavený na parcele Reg.CKN 410/220, parcela Reg. CKN č.410/220 zastavané plochy a nádvoria 426 m2 a č.410/68 327 m2</t>
  </si>
  <si>
    <t>ČSOB a.s. - bežný</t>
  </si>
  <si>
    <t>pokladňa</t>
  </si>
  <si>
    <t>Výkonné a zákonodárne orgány:</t>
  </si>
  <si>
    <t>Výstavba:</t>
  </si>
  <si>
    <t>Nakladanie s odpami:</t>
  </si>
  <si>
    <t>Rozvoj obcí:</t>
  </si>
  <si>
    <t>Výška splatenej istiny za rok 2016:</t>
  </si>
  <si>
    <t>Zmluva o úvere č.0473/15/08690UZ - zo dňa 13.04.2015 - ČSOB banka a.s.</t>
  </si>
  <si>
    <t xml:space="preserve">Účel poskytnutia úveru: </t>
  </si>
  <si>
    <t>Ochrana pred požiarmi</t>
  </si>
  <si>
    <t>0320</t>
  </si>
  <si>
    <t>Dobrovoľný hasičský zbor ND - Kolačín</t>
  </si>
  <si>
    <r>
      <t xml:space="preserve">Finančné prostriedky na úhradu nákladov preneseného výkonu štátnej správy na úseku </t>
    </r>
    <r>
      <rPr>
        <b/>
        <sz val="10"/>
        <rFont val="Arial Narrow"/>
        <family val="2"/>
        <charset val="238"/>
      </rPr>
      <t>hlásenia pobytu a registra obyvateľov SR.</t>
    </r>
  </si>
  <si>
    <r>
      <t xml:space="preserve">Nenávratný finančný príspevok na </t>
    </r>
    <r>
      <rPr>
        <b/>
        <sz val="10"/>
        <rFont val="Arial Narrow"/>
        <family val="2"/>
        <charset val="238"/>
      </rPr>
      <t>mzdy zamestnancov civilnej ochrany.</t>
    </r>
  </si>
  <si>
    <t>Prenesený výkon štátnej správy na úseku registra adries.</t>
  </si>
  <si>
    <t>Ševčík Jozef</t>
  </si>
  <si>
    <t>pohľadávky  boli postúpené ms.právničke na exekúciu</t>
  </si>
  <si>
    <t>Pohľadávky za rok 2016</t>
  </si>
  <si>
    <t>Kusovský Juraj</t>
  </si>
  <si>
    <t>"v službách je zahrnuté ročné vyúčtovanie za rok 2013"</t>
  </si>
  <si>
    <t>2*9 b.j.  č. 927- byty -  BP m.p.o.</t>
  </si>
  <si>
    <t>2*9 b.j.  č. 930- byty -  BP m.p.o.</t>
  </si>
  <si>
    <t>FIESTERO s.r.o.</t>
  </si>
  <si>
    <t>Prenesený výkon štátnej správy na úseku hlásenia pobytu a registra obyvateľov SR.</t>
  </si>
  <si>
    <t>stavebný poriadok</t>
  </si>
  <si>
    <t>finančné operácie</t>
  </si>
  <si>
    <t>Prehľad pohľadávok  podľa predmetu a obdobia</t>
  </si>
  <si>
    <t xml:space="preserve">Prehľad odpísaných pohľadávok a výška pohľadávok na podsúvahovom účte </t>
  </si>
  <si>
    <t>Prehľad príjmov a výdavkov právnych subjektov, podľa skutočného plnenia</t>
  </si>
  <si>
    <t>Správa o hospodárení  za školské subjekty</t>
  </si>
  <si>
    <t>Správa o hospodárení za rok   - Zariadenie pre seniorov</t>
  </si>
  <si>
    <t xml:space="preserve">Genéza schváleného rozpočtu mesta Nová Dubnica  </t>
  </si>
  <si>
    <t>Prehľad poskytnutých dotácií z rozpočtu mesta za predchádzajúce obdobie</t>
  </si>
  <si>
    <t>Prehľad vykonaných rozpočtových opatrení</t>
  </si>
  <si>
    <t>č.15</t>
  </si>
  <si>
    <t>Štátny fond rozvoja bývania</t>
  </si>
  <si>
    <t>ČSOB</t>
  </si>
  <si>
    <t>Československá obchodná banka</t>
  </si>
  <si>
    <t>b.j.</t>
  </si>
  <si>
    <t>bytová jednotka</t>
  </si>
  <si>
    <t>MŠ SR</t>
  </si>
  <si>
    <t>PD</t>
  </si>
  <si>
    <t xml:space="preserve">Vývoj podielu obce na výnose dane z príjmov fyzických osôb  </t>
  </si>
  <si>
    <t>SK20 0900 0000 0051 3216 0615</t>
  </si>
  <si>
    <t>Granty a transfery:</t>
  </si>
  <si>
    <t>Výsledok rozpočtového hospodárenia :</t>
  </si>
  <si>
    <t>Výsledok rozpočtového hospodárenia  - schodok:</t>
  </si>
  <si>
    <t>Výsledok rozpočtového hospodárenia  - prebytok:</t>
  </si>
  <si>
    <t>Hospodárenie z finančných operácií - prebytok:</t>
  </si>
  <si>
    <t>Zostatok finančných prostriedkov na bankových účtoch mesta :</t>
  </si>
  <si>
    <t>Výška splatenej istiny za rok 2017:</t>
  </si>
  <si>
    <t>Celková výška načerpaného úveru k 31.12.2017:</t>
  </si>
  <si>
    <t>Zmluva o úvere č.300/70/2016/UZ - zo dňa 27.05.2016 - ŠFRB</t>
  </si>
  <si>
    <r>
      <t xml:space="preserve">Splátky úveru: </t>
    </r>
    <r>
      <rPr>
        <b/>
        <sz val="10"/>
        <rFont val="Arial Narrow"/>
        <family val="2"/>
        <charset val="238"/>
      </rPr>
      <t>p</t>
    </r>
    <r>
      <rPr>
        <sz val="10"/>
        <rFont val="Arial Narrow"/>
        <family val="2"/>
        <charset val="238"/>
      </rPr>
      <t>ravidelné mesačné splátky od 15.8.2016 - 2 068,27 € - anuitne</t>
    </r>
  </si>
  <si>
    <t>Zmluva o úvere č.300/28/2017/UZ - zo dňa 31.05.2017 - ŠFRB</t>
  </si>
  <si>
    <r>
      <t xml:space="preserve">Účel poskytnutia úveru: </t>
    </r>
    <r>
      <rPr>
        <b/>
        <sz val="10"/>
        <rFont val="Arial Narrow"/>
        <family val="2"/>
        <charset val="238"/>
      </rPr>
      <t>Obstaranie nájomného domu  - Polyfunkčný bytový dom LETKA II. /24 b.j./</t>
    </r>
  </si>
  <si>
    <r>
      <t xml:space="preserve">Účel poskytnutia úveru: </t>
    </r>
    <r>
      <rPr>
        <b/>
        <sz val="10"/>
        <rFont val="Arial Narrow"/>
        <family val="2"/>
        <charset val="238"/>
      </rPr>
      <t>Obstaranie nájomného domu  - Polyfunkčný bytový dom LETKA I. /24 b.j./</t>
    </r>
  </si>
  <si>
    <r>
      <t xml:space="preserve">Výška úveru: </t>
    </r>
    <r>
      <rPr>
        <sz val="10"/>
        <rFont val="Arial Narrow"/>
        <family val="2"/>
        <charset val="238"/>
      </rPr>
      <t>643 040,-- €</t>
    </r>
  </si>
  <si>
    <r>
      <t xml:space="preserve">Výška úveru: </t>
    </r>
    <r>
      <rPr>
        <sz val="10"/>
        <rFont val="Arial Narrow"/>
        <family val="2"/>
        <charset val="238"/>
      </rPr>
      <t>685 850,-- €</t>
    </r>
  </si>
  <si>
    <r>
      <t xml:space="preserve">Splátky úveru: </t>
    </r>
    <r>
      <rPr>
        <b/>
        <sz val="10"/>
        <rFont val="Arial Narrow"/>
        <family val="2"/>
        <charset val="238"/>
      </rPr>
      <t>p</t>
    </r>
    <r>
      <rPr>
        <sz val="10"/>
        <rFont val="Arial Narrow"/>
        <family val="2"/>
        <charset val="238"/>
      </rPr>
      <t>ravidelné mesačné splátky od 15.8.2016 - 2 205,96 € - anuitne</t>
    </r>
  </si>
  <si>
    <t>Zmluva o úvere č.554 /CC/17 - zo dňa 19.07.2017 - Slovenská sporiteľňa a.s.</t>
  </si>
  <si>
    <r>
      <t xml:space="preserve">Amortizácia úveru: </t>
    </r>
    <r>
      <rPr>
        <sz val="10"/>
        <rFont val="Arial Narrow"/>
        <family val="2"/>
        <charset val="238"/>
      </rPr>
      <t>30.11.2027</t>
    </r>
  </si>
  <si>
    <r>
      <t xml:space="preserve">Splátky istiny úveru: </t>
    </r>
    <r>
      <rPr>
        <sz val="10"/>
        <rFont val="Arial Narrow"/>
        <family val="2"/>
        <charset val="238"/>
      </rPr>
      <t>rovnomerné vo výške 50 000 € /máj a november každého kalendárneho roka 20 tis. €/</t>
    </r>
  </si>
  <si>
    <r>
      <t xml:space="preserve">Celková revizibilná úroková sadzba: </t>
    </r>
    <r>
      <rPr>
        <sz val="10"/>
        <rFont val="Arial Narrow"/>
        <family val="2"/>
        <charset val="238"/>
      </rPr>
      <t>6M/12M EURIBOR + úroková marža</t>
    </r>
  </si>
  <si>
    <t>splátka úveru zo ŠFRB III.</t>
  </si>
  <si>
    <t>splátka úveru zo ŠFRB IV.</t>
  </si>
  <si>
    <t>LV č.3996 - obytný dom , s.č.990, postavený na parcele Reg.CKN 436/18, parcela Reg. CKN č436/18 zastavané plochy a nádvoria 555  m2 a č.410/68 327 m2</t>
  </si>
  <si>
    <t>CE č.229/2016</t>
  </si>
  <si>
    <t>CE č.356 /2015</t>
  </si>
  <si>
    <t>Nenávratný finančný príspevok na mzdy zamestnancov  chránenej dielne  - MsWC -  pomocný pracovník .</t>
  </si>
  <si>
    <t>Rozvoj obcí</t>
  </si>
  <si>
    <t>0660</t>
  </si>
  <si>
    <t>Nová Dubnica Invest s.r.o.</t>
  </si>
  <si>
    <t>VIII.</t>
  </si>
  <si>
    <r>
      <t xml:space="preserve">Finančný príspevok na financovanie sociálnej služby v zariadení  sociálnych služieb - </t>
    </r>
    <r>
      <rPr>
        <b/>
        <sz val="10"/>
        <rFont val="Arial Narrow"/>
        <family val="2"/>
        <charset val="238"/>
      </rPr>
      <t>prevádzka nocľahárne.</t>
    </r>
  </si>
  <si>
    <t>Ak možno použiť v rozpočtovom roku v súlade s osobitným predpisom nevyčerpané účelovo určené prostriedky poskytnuté v predchádzajúcom roku zo štátneho rozpočtu, z rozpočtu EU alebo na základe osobitného predpisu, tieto nevyčerpané prostriedky sa na účely tvorby peňažných fondov pri usporiadaní prebytku rozpočtu obce  podľa par. 10 ods. 3 písm. a) a b) z tohoto prebytku vylučujú. Tieto prostriedky v nasledujúcom roku zaradí do rozpočtu obce ako príjmovú finančnú operáciu. Prebytok rozpočtu obce  je zdrojom rezervného fondu, prípadne ďalších finančných fondov - podľa § 15 ods.  1 zákona o rozpočtových pravidlách územnej samosprávy</t>
  </si>
  <si>
    <t>rok 2017</t>
  </si>
  <si>
    <t>4a</t>
  </si>
  <si>
    <t>4b</t>
  </si>
  <si>
    <t>Poplatok za množstevný odpad</t>
  </si>
  <si>
    <t>Prenájom Letka I.</t>
  </si>
  <si>
    <t>Prenájom Letka II.</t>
  </si>
  <si>
    <t>8g</t>
  </si>
  <si>
    <t>Pohľadávky za rok 2017</t>
  </si>
  <si>
    <t>Levčík Dušan</t>
  </si>
  <si>
    <t>REALITY - SVIT 2 s.r.o.</t>
  </si>
  <si>
    <t>Predpis :</t>
  </si>
  <si>
    <t>Úhrada  :</t>
  </si>
  <si>
    <t xml:space="preserve">predpis </t>
  </si>
  <si>
    <t>Predpis:</t>
  </si>
  <si>
    <t>Pohľadávka za rok 2016</t>
  </si>
  <si>
    <t xml:space="preserve">neplatičom boli zaslané  upomienky </t>
  </si>
  <si>
    <t>"v službách je zahrnuté ročné vyúčtovanie za rok 2016"</t>
  </si>
  <si>
    <t>24 b.j.  Letka I. -  BP m.p.o.</t>
  </si>
  <si>
    <t>Spolu - byty Letka I. :</t>
  </si>
  <si>
    <t>24 b.j.  Letka II. -  BP m.p.o.</t>
  </si>
  <si>
    <t>Spolu - byty Letka II. :</t>
  </si>
  <si>
    <t>Pohľadávka za rok 2017</t>
  </si>
  <si>
    <t>Pohľadávka za rok 2012</t>
  </si>
  <si>
    <t>Pohľadávka za rok 2011</t>
  </si>
  <si>
    <t>8g)</t>
  </si>
  <si>
    <t>Pohľadávka za rok 2010</t>
  </si>
  <si>
    <t>Pohľadávka za rok 2009</t>
  </si>
  <si>
    <t>Pohľadávka za rok 2008</t>
  </si>
  <si>
    <t>Dynamic HOTEL  s.r.o.</t>
  </si>
  <si>
    <t>Dynatel s.r.o.</t>
  </si>
  <si>
    <t>TESCO STORES SR s.r.o.</t>
  </si>
  <si>
    <r>
      <t xml:space="preserve">Účel poskytnutia úveru: </t>
    </r>
    <r>
      <rPr>
        <sz val="10"/>
        <rFont val="Arial Narrow"/>
        <family val="2"/>
        <charset val="238"/>
      </rPr>
      <t>Financovanie / refinancovanie kapitálových výdavkov súvisiacich s realizáciou investičných akcií s rozvojom mesta v roku 2017</t>
    </r>
  </si>
  <si>
    <t xml:space="preserve">Usporiadanie finančných vzťahov k štátnemu rozpočtu, štátnym fondom, rozpočtom iných obcí a k rozpočtom VUC </t>
  </si>
  <si>
    <t>4a,</t>
  </si>
  <si>
    <t>8h)</t>
  </si>
  <si>
    <t>8h</t>
  </si>
  <si>
    <r>
      <t xml:space="preserve">Amortizácia úveru: </t>
    </r>
    <r>
      <rPr>
        <sz val="10"/>
        <rFont val="Arial Narrow"/>
        <family val="2"/>
        <charset val="238"/>
      </rPr>
      <t>30 rokov - 08/2047</t>
    </r>
  </si>
  <si>
    <t>Poplatok za množstvový odpad</t>
  </si>
  <si>
    <r>
      <t xml:space="preserve">Zákon č. 583/2004 Z. z.  O rozpočtových pravidlách územnej samosprávy, </t>
    </r>
    <r>
      <rPr>
        <b/>
        <sz val="10"/>
        <color indexed="8"/>
        <rFont val="Calibri"/>
        <family val="2"/>
        <charset val="238"/>
      </rPr>
      <t>§</t>
    </r>
    <r>
      <rPr>
        <b/>
        <sz val="10"/>
        <color indexed="8"/>
        <rFont val="Arial Narrow"/>
        <family val="2"/>
        <charset val="238"/>
      </rPr>
      <t xml:space="preserve"> 17 odsek 6/ </t>
    </r>
    <r>
      <rPr>
        <sz val="10"/>
        <color indexed="8"/>
        <rFont val="Arial Narrow"/>
        <family val="2"/>
        <charset val="238"/>
      </rPr>
      <t>Obec a VUC môžu na plnenie svojich úloh prijať návratné zdroje financovania, len ak</t>
    </r>
  </si>
  <si>
    <t xml:space="preserve">rok </t>
  </si>
  <si>
    <t>nesplatená istina</t>
  </si>
  <si>
    <t>a/ úverová zaťaženosť</t>
  </si>
  <si>
    <t>istina úverov</t>
  </si>
  <si>
    <t>úroky z úverov</t>
  </si>
  <si>
    <t>Spolu úrok a istina</t>
  </si>
  <si>
    <t>b/ úverová zaťaženosť</t>
  </si>
  <si>
    <t xml:space="preserve">LV č.3992 - obytný dom , s.č.991, postavený na parcele Reg.CKN 436/19, parcela Reg. CKN č436/18 zastavané plochy a nádvoria 555  m2 </t>
  </si>
  <si>
    <t>CE č.223/2017</t>
  </si>
  <si>
    <t>CE č.234 /2017</t>
  </si>
  <si>
    <t>splátka účelového úveru /SLSP a.s. /</t>
  </si>
  <si>
    <t>technické zhodnotenie ISS CORA GEO</t>
  </si>
  <si>
    <t>Výška splatenej istiny za rok 2018:</t>
  </si>
  <si>
    <t>Celková výška načerpaného úveru k 31.12.2017 a 2018:</t>
  </si>
  <si>
    <t>Medzi Mestom Nová Dubnica a Nová Dubnica Invest s.r.o. bola uzavretá zmluva č.155/2018 dňa 23.4.2018 o poskytnutí návratnej finančnej výpomoci  v celkovej výške 57 000,-eur . Zmluva bola schválená MsZ dňa 18.4.2018 Uznesením č. 30. Výpomoc bola splatená do 31.5.2018.</t>
  </si>
  <si>
    <t>Zostatok k 31.12.2018</t>
  </si>
  <si>
    <t>dar od podnikateľov</t>
  </si>
  <si>
    <t>Poskytnutá dotácia na zabezpečenie materiálno technického vybavenia DHZO pre požiarny zbor.</t>
  </si>
  <si>
    <r>
      <rPr>
        <b/>
        <sz val="9"/>
        <rFont val="Arial Narrow"/>
        <family val="2"/>
        <charset val="238"/>
      </rPr>
      <t>Nedočerpané prostriedky</t>
    </r>
    <r>
      <rPr>
        <sz val="9"/>
        <rFont val="Arial Narrow"/>
        <family val="2"/>
        <charset val="238"/>
      </rPr>
      <t xml:space="preserve">              (stĺ.2-stĺ.3)</t>
    </r>
  </si>
  <si>
    <t>nedočerpané finančné prostriedky -  na prenesené kompetencie ZS J. Kráľa</t>
  </si>
  <si>
    <t>Asociácia nepočujúcich Slovenska  - ANEPS</t>
  </si>
  <si>
    <t xml:space="preserve">*prevod do finančných operácií </t>
  </si>
  <si>
    <r>
      <t xml:space="preserve">Celková hodnota založeného majetku je </t>
    </r>
    <r>
      <rPr>
        <b/>
        <sz val="10"/>
        <rFont val="Arial Narrow"/>
        <family val="2"/>
        <charset val="238"/>
      </rPr>
      <t>3 691 966,66 eur.</t>
    </r>
  </si>
  <si>
    <t>RENT IMMOBILIEN HOLDING GmbH</t>
  </si>
  <si>
    <t>Pohľadávky za rok 2018</t>
  </si>
  <si>
    <t>4b,</t>
  </si>
  <si>
    <t>Rajníková Veronika</t>
  </si>
  <si>
    <t>Pohľadávka za rok 2018</t>
  </si>
  <si>
    <t>1198/2015  - konkurz</t>
  </si>
  <si>
    <t>1193/2015 - všetci dlžníci boli upomenutí - reštrukturalizácia - konkurz</t>
  </si>
  <si>
    <t>1180/2015 - konkurz</t>
  </si>
  <si>
    <t>1184/2015 - konkurz</t>
  </si>
  <si>
    <t>rok 2018</t>
  </si>
  <si>
    <t>* prostriedky zriaďovateľa, vlastné prostriedky RO, stravné</t>
  </si>
  <si>
    <r>
      <t xml:space="preserve">Zmluvné strany: </t>
    </r>
    <r>
      <rPr>
        <sz val="10"/>
        <rFont val="Arial Narrow"/>
        <family val="2"/>
        <charset val="238"/>
      </rPr>
      <t>Slovenská sporiteľňa a.s.</t>
    </r>
  </si>
  <si>
    <t>Hodnotiaca správa k výdavkovým položkám - samostatná príloha</t>
  </si>
  <si>
    <t>č.9</t>
  </si>
  <si>
    <t>nedočerpané finančné prostriedky -  UPSVaR - dotácia na stravu / MŠ a ZŠ /</t>
  </si>
  <si>
    <t>ZŠ J. Kráľa - finančné prostriedky  na stravu</t>
  </si>
  <si>
    <t xml:space="preserve">odkúpenie pozemkov </t>
  </si>
  <si>
    <t>Výška splatenej istiny za rok 2019:</t>
  </si>
  <si>
    <t xml:space="preserve">nevyčerpaná dotácia UPSVaR - dotácia na stravu pre ZŠ a MŠ </t>
  </si>
  <si>
    <t>vratky</t>
  </si>
  <si>
    <t>Slovenská únia - Zväz sluchovo postihnutých ZO Ilava</t>
  </si>
  <si>
    <t>Tekos Nová Dubnica s.r.o.</t>
  </si>
  <si>
    <r>
      <t xml:space="preserve">Nenávratný finančný príspevok na </t>
    </r>
    <r>
      <rPr>
        <b/>
        <sz val="10"/>
        <rFont val="Arial Narrow"/>
        <family val="2"/>
        <charset val="238"/>
      </rPr>
      <t xml:space="preserve">mzdy zamestnancov  chránenej dielne alebo chráneného pracoviska   - MsPO - </t>
    </r>
    <r>
      <rPr>
        <sz val="10"/>
        <rFont val="Arial Narrow"/>
        <family val="2"/>
        <charset val="238"/>
      </rPr>
      <t>zriadenie pracovných miest - operátor kamerového systému</t>
    </r>
  </si>
  <si>
    <r>
      <t xml:space="preserve">Nenávratný finančný príspevok na </t>
    </r>
    <r>
      <rPr>
        <b/>
        <sz val="10"/>
        <rFont val="Arial Narrow"/>
        <family val="2"/>
        <charset val="238"/>
      </rPr>
      <t xml:space="preserve">mzdy zamestnancov  chránenej dielne alebo chráneného pracoviska - zberný dvor  - </t>
    </r>
    <r>
      <rPr>
        <sz val="10"/>
        <rFont val="Arial Narrow"/>
        <family val="2"/>
        <charset val="238"/>
      </rPr>
      <t>zriadenie pracovných miest - pomocný pracovník zberného dvora</t>
    </r>
  </si>
  <si>
    <r>
      <t xml:space="preserve">Nenávratný finančný príspevok na </t>
    </r>
    <r>
      <rPr>
        <b/>
        <sz val="10"/>
        <rFont val="Arial Narrow"/>
        <family val="2"/>
        <charset val="238"/>
      </rPr>
      <t xml:space="preserve">mzdy zamestnancov  chránenej dielne alebo chráneného pracoviska - MsWC  - </t>
    </r>
    <r>
      <rPr>
        <sz val="10"/>
        <rFont val="Arial Narrow"/>
        <family val="2"/>
        <charset val="238"/>
      </rPr>
      <t xml:space="preserve">zriadenie pracovných miest </t>
    </r>
  </si>
  <si>
    <r>
      <t xml:space="preserve">Finančný príspevok na financovanie sociálnej služby </t>
    </r>
    <r>
      <rPr>
        <b/>
        <sz val="10"/>
        <rFont val="Arial Narrow"/>
        <family val="2"/>
        <charset val="238"/>
      </rPr>
      <t>na podporu sociálnych služieb</t>
    </r>
  </si>
  <si>
    <t>Poskytnutie dotácie na zabezpečenie materiálno-technického vybavenia DHZO</t>
  </si>
  <si>
    <r>
      <t xml:space="preserve">Finančné prostriedky na úhradu nákladov preneseného výkonu štátnej správy na úseku </t>
    </r>
    <r>
      <rPr>
        <b/>
        <sz val="10"/>
        <rFont val="Arial Narrow"/>
        <family val="2"/>
        <charset val="238"/>
      </rPr>
      <t xml:space="preserve"> registra adries.</t>
    </r>
  </si>
  <si>
    <t>Dotácia na podporu výchovy k stravovacím návykom dieťaťa pre MŠ a ZŠ.</t>
  </si>
  <si>
    <t>Neprerozdelené finančné prostriedky po vysporiadaní s finančnými operáciami   :</t>
  </si>
  <si>
    <t>SPOLU - zostatok na účte - prostriedky na prerozdelenie:</t>
  </si>
  <si>
    <t>Pohľadávky za rok 2019</t>
  </si>
  <si>
    <t>EDILAN spol. s.r.o.</t>
  </si>
  <si>
    <t>EXIMO s.r.o.</t>
  </si>
  <si>
    <t>Hrdý Andrej</t>
  </si>
  <si>
    <t>Laššová Anna</t>
  </si>
  <si>
    <t>Industria Slovakia, s.r.o.</t>
  </si>
  <si>
    <t>Pohľadávka za rok 2019</t>
  </si>
  <si>
    <t>Hajas Martin</t>
  </si>
  <si>
    <t>Janíčková Miriam</t>
  </si>
  <si>
    <t>Nagy Ondrej</t>
  </si>
  <si>
    <t>*boli vystavené platobné výmery so štvrťročným splátkovým kalendárom a všetky sú v lehote splatnosti, splatnosť do 30.09.</t>
  </si>
  <si>
    <t>"v službách je zahrnuté ročné vyúčtovanie za rok 2017"</t>
  </si>
  <si>
    <t>EDILAN , spol. s.r.o.</t>
  </si>
  <si>
    <t>RENT-IMMOBILIEN HOLDING GmbH</t>
  </si>
  <si>
    <t>MARTEX ND s.r.o.</t>
  </si>
  <si>
    <t xml:space="preserve"> dlžník bol upomenutý a následne postúpený mestskej právničke</t>
  </si>
  <si>
    <t>rok 2019</t>
  </si>
  <si>
    <t>SPOLU - bežné transfery</t>
  </si>
  <si>
    <t>SPOLU -  kapitálové transfery</t>
  </si>
  <si>
    <t>SPOLU -  bežné a kapitálové transfery</t>
  </si>
  <si>
    <t>ZpS J. Kráľa - finančné prostriedky  na stravu</t>
  </si>
  <si>
    <t>prevod z RF</t>
  </si>
  <si>
    <t>Prijaté finančné zábezpeky:</t>
  </si>
  <si>
    <t>prijatá zábezpeka k verejným súťažiam /cudzie prostriedky/</t>
  </si>
  <si>
    <t>splátka istiny spotrebného úveru  - komponenty na auto</t>
  </si>
  <si>
    <t>Splácanie tuzemskej istiny z bankových úverov:</t>
  </si>
  <si>
    <t>Splácanie tuzemskej istiny z ostatných úverov:</t>
  </si>
  <si>
    <t>Výška splatenej istiny za rok 2020:</t>
  </si>
  <si>
    <t>Príjmy :</t>
  </si>
  <si>
    <r>
      <t xml:space="preserve">Finančné prostriedky na úhradu nákladov preneseného výkonu štátnej správy </t>
    </r>
    <r>
      <rPr>
        <b/>
        <sz val="10"/>
        <rFont val="Arial Narrow"/>
        <family val="2"/>
        <charset val="238"/>
      </rPr>
      <t>na úseku miestnych a účelových komunikácií .</t>
    </r>
  </si>
  <si>
    <t>UPSVa R</t>
  </si>
  <si>
    <t>Poskytnuté prostriedky z MPSVaR za účelom vyplatenia rodinných prídavkov, dávok hmotnej núdze, dôchodkov.</t>
  </si>
  <si>
    <t>čerpanie dotácie</t>
  </si>
  <si>
    <t>Zdravotná starostlivosť</t>
  </si>
  <si>
    <t>FK Nová Dubnica</t>
  </si>
  <si>
    <t>FK Nová Dubnica - letný tábor</t>
  </si>
  <si>
    <t>IX.</t>
  </si>
  <si>
    <t>MPaRV SR</t>
  </si>
  <si>
    <t xml:space="preserve">  Finančné usporiadanie voči spoločnostiam, ktorých sme zakladateľ</t>
  </si>
  <si>
    <t>TEKOS Nová Dubnica s.r.o.</t>
  </si>
  <si>
    <t xml:space="preserve">  Finančné usporiadanie voči neštátnym školským zariadeniam t.j. rozpočtovým organizáciám</t>
  </si>
  <si>
    <t>Spojená škola sv J. Bosca</t>
  </si>
  <si>
    <t>Občianske združenie EDEN</t>
  </si>
  <si>
    <t>ŠPPP</t>
  </si>
  <si>
    <t>Dotácia na podporu výchovy k stravovacím návykom dieťaťa pre MŠ.</t>
  </si>
  <si>
    <t>Dotácia na podporu výchovy k stravovacím návykom dieťaťa pre ZŠ.</t>
  </si>
  <si>
    <t>f/ rôzne</t>
  </si>
  <si>
    <t>e/     Finančné usporiadanie voči rozpočtom VUC</t>
  </si>
  <si>
    <t>f/     Finančné usporiadanie voči rozpočtom  - rôzne</t>
  </si>
  <si>
    <t>Environmentálny fond</t>
  </si>
  <si>
    <t>Poskytnuté prostriedky za účelom vyplatenia rodinných prídavkov, dávok v HN a dôchodkov.</t>
  </si>
  <si>
    <r>
      <t xml:space="preserve">Účel poskytnutia úveru: </t>
    </r>
    <r>
      <rPr>
        <b/>
        <sz val="10"/>
        <rFont val="Arial Narrow"/>
        <family val="2"/>
        <charset val="238"/>
      </rPr>
      <t>financovanie nového stroja/technológie - SZ - nadstavba sypač + snehová radlica  - TETRA PHOENIX T1584*4</t>
    </r>
  </si>
  <si>
    <r>
      <t xml:space="preserve">Výška úveru: </t>
    </r>
    <r>
      <rPr>
        <sz val="10"/>
        <rFont val="Arial Narrow"/>
        <family val="2"/>
        <charset val="238"/>
      </rPr>
      <t>55 055,16,-- €</t>
    </r>
  </si>
  <si>
    <r>
      <t xml:space="preserve">Amortizácia úveru: </t>
    </r>
    <r>
      <rPr>
        <sz val="10"/>
        <rFont val="Arial Narrow"/>
        <family val="2"/>
        <charset val="238"/>
      </rPr>
      <t>29.11.2025</t>
    </r>
  </si>
  <si>
    <r>
      <t xml:space="preserve">Úroková sadzba: </t>
    </r>
    <r>
      <rPr>
        <sz val="10"/>
        <rFont val="Arial Narrow"/>
        <family val="2"/>
        <charset val="238"/>
      </rPr>
      <t>2,2 % p.a.</t>
    </r>
  </si>
  <si>
    <r>
      <t xml:space="preserve">Frekvencia splácania istina y poistného : </t>
    </r>
    <r>
      <rPr>
        <sz val="10"/>
        <rFont val="Arial Narrow"/>
        <family val="2"/>
        <charset val="238"/>
      </rPr>
      <t>rovnomerné 1 005,47 € k 29.dňu v mesiaci</t>
    </r>
  </si>
  <si>
    <r>
      <rPr>
        <b/>
        <i/>
        <sz val="10"/>
        <rFont val="Arial Narrow"/>
        <family val="2"/>
        <charset val="238"/>
      </rPr>
      <t>Druh úrokovej sadzby:</t>
    </r>
    <r>
      <rPr>
        <sz val="10"/>
        <rFont val="Arial Narrow"/>
        <family val="2"/>
        <charset val="238"/>
      </rPr>
      <t xml:space="preserve"> fixná</t>
    </r>
  </si>
  <si>
    <r>
      <t xml:space="preserve">Prvá splátka úveru: </t>
    </r>
    <r>
      <rPr>
        <sz val="10"/>
        <rFont val="Arial Narrow"/>
        <family val="2"/>
        <charset val="238"/>
      </rPr>
      <t>29.12.2020</t>
    </r>
  </si>
  <si>
    <t>Celková výška načerpaného úveru k 31.12.2020:</t>
  </si>
  <si>
    <t>Zmluva o úvere č.20/20898 - zo dňa 25.11.2020 - ČSOB Leasing a.s.</t>
  </si>
  <si>
    <r>
      <t xml:space="preserve">Zmluvné strany: </t>
    </r>
    <r>
      <rPr>
        <sz val="10"/>
        <rFont val="Arial Narrow"/>
        <family val="2"/>
        <charset val="238"/>
      </rPr>
      <t>ČSOB leasing a.s.</t>
    </r>
  </si>
  <si>
    <r>
      <t xml:space="preserve">*Z. č.245/2008 Z. z. o výchove a vzdelávaní, účelové prostriedky </t>
    </r>
    <r>
      <rPr>
        <sz val="10"/>
        <rFont val="Calibri"/>
        <family val="2"/>
        <charset val="238"/>
      </rPr>
      <t xml:space="preserve">§8 </t>
    </r>
    <r>
      <rPr>
        <sz val="10"/>
        <rFont val="Arial Narrow"/>
        <family val="2"/>
        <charset val="238"/>
      </rPr>
      <t>ods.5</t>
    </r>
  </si>
  <si>
    <r>
      <t xml:space="preserve">*účelové prostriedky </t>
    </r>
    <r>
      <rPr>
        <sz val="10"/>
        <rFont val="Calibri"/>
        <family val="2"/>
        <charset val="238"/>
      </rPr>
      <t xml:space="preserve">§8 </t>
    </r>
    <r>
      <rPr>
        <sz val="10"/>
        <rFont val="Arial Narrow"/>
        <family val="2"/>
        <charset val="238"/>
      </rPr>
      <t>ods. 5</t>
    </r>
  </si>
  <si>
    <t>Finančné aktíva  :</t>
  </si>
  <si>
    <t>Rozpočtové hospodárenie obce</t>
  </si>
  <si>
    <t>*prostriedky vlastné-podnikateľská činnosť</t>
  </si>
  <si>
    <t>*daň z nehnuteľnosti bola splatná v dvoch splátkach, platobný výmer nadobúda právoplatnosť 15 dní od prevzatia a prvú splátku je potrebné uhradiť do 15 dní od nadobudnutia právoplatnosti výmeru, 2. splátka je splatná 30.09.</t>
  </si>
  <si>
    <t>Bočejová Veronika</t>
  </si>
  <si>
    <t>Chlebanová Alena</t>
  </si>
  <si>
    <t>Šmatlíková Libuša</t>
  </si>
  <si>
    <t>Pohľadávky za rok 2020</t>
  </si>
  <si>
    <t>neevidujeme</t>
  </si>
  <si>
    <t>Pohľadávka za rok 2020</t>
  </si>
  <si>
    <t>upomienky</t>
  </si>
  <si>
    <t>JVD s.r.o.</t>
  </si>
  <si>
    <t>Lančin Pavel</t>
  </si>
  <si>
    <t>Osvaldová Michaela</t>
  </si>
  <si>
    <t>,</t>
  </si>
  <si>
    <t>MO Matice slovenskej</t>
  </si>
  <si>
    <t>rok 2020</t>
  </si>
  <si>
    <r>
      <t xml:space="preserve">Medzi ČSOB Leasing a.s.  a Mestom Nová Dubnica  bola uzatvorená </t>
    </r>
    <r>
      <rPr>
        <b/>
        <sz val="10"/>
        <rFont val="Arial Narrow"/>
        <family val="2"/>
        <charset val="238"/>
      </rPr>
      <t>Zmluva o zabezpečovanom prevode vlastníckeho práva č. ZIN/20/04787 na pohľadávku vo výške 55 055,16 €.</t>
    </r>
  </si>
  <si>
    <r>
      <t xml:space="preserve">Záložný veriteľ a spoločnosť Nová Dubnica Invest s.r.o.  uzavreli dňa 26.04.2018 Zmluvu o termínovanom úvere č.344/2018/UZ. Existujúci  obchodný podiel znamená obchodný podiel Záložcu v Spoločnosti vo výške </t>
    </r>
    <r>
      <rPr>
        <b/>
        <sz val="10"/>
        <rFont val="Arial Narrow"/>
        <family val="2"/>
        <charset val="238"/>
      </rPr>
      <t>100 %</t>
    </r>
    <r>
      <rPr>
        <sz val="10"/>
        <rFont val="Arial Narrow"/>
        <family val="2"/>
        <charset val="238"/>
      </rPr>
      <t xml:space="preserve"> existujúci ku dňu uzavretia Záložnej zmluvy a zodpovedajúci vkladu do základného imania Spoločnosti vo výške </t>
    </r>
    <r>
      <rPr>
        <b/>
        <sz val="10"/>
        <rFont val="Arial Narrow"/>
        <family val="2"/>
        <charset val="238"/>
      </rPr>
      <t>510 000,-eur</t>
    </r>
    <r>
      <rPr>
        <sz val="10"/>
        <rFont val="Arial Narrow"/>
        <family val="2"/>
        <charset val="238"/>
      </rPr>
      <t xml:space="preserve">. </t>
    </r>
    <r>
      <rPr>
        <b/>
        <sz val="10"/>
        <rFont val="Arial Narrow"/>
        <family val="2"/>
        <charset val="238"/>
      </rPr>
      <t>Zabezpečená pohľadávka</t>
    </r>
    <r>
      <rPr>
        <sz val="10"/>
        <rFont val="Arial Narrow"/>
        <family val="2"/>
        <charset val="238"/>
      </rPr>
      <t xml:space="preserve"> znamená nárok Záložného veriteľa na riadne a včasné splnenie všetkých Zabezpečených záväzkov. Ako najvyššia hodnota istiny, do ktorej sa Zabezpečená pohľadávka zabezpečuje sa určuje </t>
    </r>
    <r>
      <rPr>
        <b/>
        <sz val="10"/>
        <rFont val="Arial Narrow"/>
        <family val="2"/>
        <charset val="238"/>
      </rPr>
      <t>750 000,-eur</t>
    </r>
    <r>
      <rPr>
        <sz val="10"/>
        <rFont val="Arial Narrow"/>
        <family val="2"/>
        <charset val="238"/>
      </rPr>
      <t xml:space="preserve"> .</t>
    </r>
  </si>
  <si>
    <t>z toho: bežné príjmy mesta</t>
  </si>
  <si>
    <t xml:space="preserve">             bežné príjmy RO</t>
  </si>
  <si>
    <t>z toho: bežné výdavky mesta</t>
  </si>
  <si>
    <t xml:space="preserve">             bežné výdavky RO</t>
  </si>
  <si>
    <t>z toho: kapitálové príjmy mesta</t>
  </si>
  <si>
    <t xml:space="preserve">             kapitálové príjmy RO</t>
  </si>
  <si>
    <t xml:space="preserve">             kapitálové  výdavky RO</t>
  </si>
  <si>
    <t>z toho: kapitálové  výdavky mesta</t>
  </si>
  <si>
    <r>
      <rPr>
        <b/>
        <i/>
        <sz val="11"/>
        <rFont val="Arial Narrow"/>
        <family val="2"/>
        <charset val="238"/>
      </rPr>
      <t>Príjmové finančné operácie</t>
    </r>
    <r>
      <rPr>
        <b/>
        <sz val="11"/>
        <rFont val="Arial Narrow"/>
        <family val="2"/>
        <charset val="238"/>
      </rPr>
      <t xml:space="preserve"> </t>
    </r>
  </si>
  <si>
    <t>Upravené hospodárenie mesta spolu s finančnými operáciami</t>
  </si>
  <si>
    <r>
      <rPr>
        <b/>
        <i/>
        <sz val="11"/>
        <rFont val="Arial Narrow"/>
        <family val="2"/>
        <charset val="238"/>
      </rPr>
      <t>Výdavkové finančné operácie</t>
    </r>
    <r>
      <rPr>
        <b/>
        <sz val="11"/>
        <rFont val="Arial Narrow"/>
        <family val="2"/>
        <charset val="238"/>
      </rPr>
      <t xml:space="preserve"> </t>
    </r>
  </si>
  <si>
    <t>schválené otácie</t>
  </si>
  <si>
    <t>Slovenský rybársky zväz</t>
  </si>
  <si>
    <t>Únia žien Slovenska</t>
  </si>
  <si>
    <t>čerpanie rozpočtu</t>
  </si>
  <si>
    <t>MF SR</t>
  </si>
  <si>
    <t>MK SR</t>
  </si>
  <si>
    <t>MIRRal SR</t>
  </si>
  <si>
    <t xml:space="preserve">ministerstvo investícií, regionálneho rozvoja a informatizácie </t>
  </si>
  <si>
    <t>ministerstvo pôdohspodárstva a rozvoja vidieka</t>
  </si>
  <si>
    <t>MPSVaR</t>
  </si>
  <si>
    <t>ministerstvo práce, sociálnych vecí a rodiny</t>
  </si>
  <si>
    <t>EF</t>
  </si>
  <si>
    <t>ministerstvo dopravy, výstavby a regionálneho rozvoja</t>
  </si>
  <si>
    <t>Stav finančných prostriedkov na účtoch mesta</t>
  </si>
  <si>
    <t>Grafický vývoj dlhovej služby</t>
  </si>
  <si>
    <t>Stav finančných prostriedkov n a účtoch mesta</t>
  </si>
  <si>
    <t>Tabuľka hospodárenia</t>
  </si>
  <si>
    <t>Usporiadanie finančných vzťahov</t>
  </si>
  <si>
    <t xml:space="preserve">Prijaté prostriedky </t>
  </si>
  <si>
    <t>č.16</t>
  </si>
  <si>
    <t>jubileum</t>
  </si>
  <si>
    <t>bez údajov</t>
  </si>
  <si>
    <t>ZRPUS</t>
  </si>
  <si>
    <t>ZRVUS</t>
  </si>
  <si>
    <t>Zákon o rozpočtových pravidlách územnej samosprávy</t>
  </si>
  <si>
    <t>Zákon o rozpočtových pravidlách verejnej správy</t>
  </si>
  <si>
    <t>investičný úver mesta ČSOB a.s.</t>
  </si>
  <si>
    <t>spotrebný úver mesta   ČSOB leasing, a.s.</t>
  </si>
  <si>
    <t>Zmluva o návratnej finančnej výpomoci poskytovanej z MF SR</t>
  </si>
  <si>
    <r>
      <t xml:space="preserve">Účel poskytnutia úveru: </t>
    </r>
    <r>
      <rPr>
        <b/>
        <sz val="10"/>
        <rFont val="Arial Narrow"/>
        <family val="2"/>
        <charset val="238"/>
      </rPr>
      <t>na výkon samosprávnych pôsobností z dôvodu komepnzácie výpadku dane z príjmov fyzických osôb v roku 2020 v dôsledku pandémie ochorenia COVID-19.</t>
    </r>
  </si>
  <si>
    <r>
      <t>Zmluvné strany: M</t>
    </r>
    <r>
      <rPr>
        <sz val="10"/>
        <rFont val="Arial Narrow"/>
        <family val="2"/>
        <charset val="238"/>
      </rPr>
      <t>inisterstvo financní SR</t>
    </r>
  </si>
  <si>
    <r>
      <t xml:space="preserve">Výška úveru: </t>
    </r>
    <r>
      <rPr>
        <sz val="10"/>
        <rFont val="Arial Narrow"/>
        <family val="2"/>
        <charset val="238"/>
      </rPr>
      <t>180 000,-- €</t>
    </r>
  </si>
  <si>
    <r>
      <t xml:space="preserve">Amortizácia úveru: </t>
    </r>
    <r>
      <rPr>
        <sz val="10"/>
        <rFont val="Arial Narrow"/>
        <family val="2"/>
        <charset val="238"/>
      </rPr>
      <t>31.10. 2027</t>
    </r>
  </si>
  <si>
    <r>
      <t xml:space="preserve">Splátky úveru: </t>
    </r>
    <r>
      <rPr>
        <b/>
        <sz val="10"/>
        <rFont val="Arial Narrow"/>
        <family val="2"/>
        <charset val="238"/>
      </rPr>
      <t>p</t>
    </r>
    <r>
      <rPr>
        <sz val="10"/>
        <rFont val="Arial Narrow"/>
        <family val="2"/>
        <charset val="238"/>
      </rPr>
      <t>ravidelné ročné splátky od 31.10.2024</t>
    </r>
  </si>
  <si>
    <r>
      <t xml:space="preserve">Úroková sadzba: </t>
    </r>
    <r>
      <rPr>
        <sz val="10"/>
        <rFont val="Arial Narrow"/>
        <family val="2"/>
        <charset val="238"/>
      </rPr>
      <t>bezúročná</t>
    </r>
  </si>
  <si>
    <t>Spolu a/ - f/</t>
  </si>
  <si>
    <t>príjmy z predaja nebytových priestorov /  nebyt. priestor na námestí/</t>
  </si>
  <si>
    <t>realizácia novej stavby Zariadenia sociálnych služieb</t>
  </si>
  <si>
    <t>Iné výdavkové finančné operácie:</t>
  </si>
  <si>
    <t>vrátené finančné zábezpeky</t>
  </si>
  <si>
    <t>Výška splatenej istiny za rok 2021:</t>
  </si>
  <si>
    <t>Zmluva o úvere zo ŠFRB - 2*9 bj I.</t>
  </si>
  <si>
    <t>Zmluva o úvere zo ŠFRB - 2*9 bj II.</t>
  </si>
  <si>
    <t>Zmluva o úvere zo ŠFRB - Letka I.</t>
  </si>
  <si>
    <t>Zmluva o úvere zo ŠFRB - Letka II.</t>
  </si>
  <si>
    <t>LT-Len Tanec</t>
  </si>
  <si>
    <t>Refundácia výdavkov na stavebný poriadok na základe zmluvy.</t>
  </si>
  <si>
    <t>Zoznam  zábezpek voči úverom</t>
  </si>
  <si>
    <r>
      <t>Použitie:</t>
    </r>
    <r>
      <rPr>
        <sz val="10"/>
        <rFont val="Arial Narrow"/>
        <family val="2"/>
        <charset val="238"/>
      </rPr>
      <t xml:space="preserve"> </t>
    </r>
  </si>
  <si>
    <t>stravné na január 2022 / potraviny/ ZS J. Kráľa</t>
  </si>
  <si>
    <t>stravné na január 2022 / potraviny/ ZpS</t>
  </si>
  <si>
    <t>ZŠ J. Kráľa - prevádzkové náklady - nedočerpané prenesené kompetencie</t>
  </si>
  <si>
    <t xml:space="preserve">c/ SPOLU </t>
  </si>
  <si>
    <t xml:space="preserve">d/ SPOLU </t>
  </si>
  <si>
    <t xml:space="preserve">e/ SPOLU </t>
  </si>
  <si>
    <t xml:space="preserve">f/ SPOLU </t>
  </si>
  <si>
    <r>
      <t xml:space="preserve">*podľa </t>
    </r>
    <r>
      <rPr>
        <sz val="10"/>
        <rFont val="Calibri"/>
        <family val="2"/>
        <charset val="238"/>
      </rPr>
      <t>§ 140 a 141, zákona č.</t>
    </r>
    <r>
      <rPr>
        <sz val="10"/>
        <rFont val="Arial Narrow"/>
        <family val="2"/>
        <charset val="238"/>
      </rPr>
      <t>245/2008 Z. z. o výchove a vzdelávaní, stravné a réžia</t>
    </r>
  </si>
  <si>
    <t>Pohľadávky za rok 2021</t>
  </si>
  <si>
    <t>Demčáková Judita</t>
  </si>
  <si>
    <t>REALITY - OBCHODNÁ , a.s.</t>
  </si>
  <si>
    <t>Senková Lucia</t>
  </si>
  <si>
    <t>Stavebno-obchodná, s.r.o.</t>
  </si>
  <si>
    <t>Tatik Branislav</t>
  </si>
  <si>
    <t>Pohľadávka za rok 2021</t>
  </si>
  <si>
    <t>Čepelová Lucia</t>
  </si>
  <si>
    <t>Kopačka Peter</t>
  </si>
  <si>
    <t>Mašánová Veronika</t>
  </si>
  <si>
    <t>Pučeková Jana</t>
  </si>
  <si>
    <t>Štrauchová Katarína</t>
  </si>
  <si>
    <t>Tkáčová Martina</t>
  </si>
  <si>
    <t>Tóthová Andrea</t>
  </si>
  <si>
    <t>upomienka</t>
  </si>
  <si>
    <t>Pohľadávky za rok 2022</t>
  </si>
  <si>
    <t>Lacková Katarína</t>
  </si>
  <si>
    <t>všetci boli telefonicky upomenutí</t>
  </si>
  <si>
    <t>rok 2021</t>
  </si>
  <si>
    <t>Pohľadávky, boli odpísané z  evidencie pohľadávok mesta a nie sú evidované ani  na  podsúvahovom účte.</t>
  </si>
  <si>
    <t>FINANČNÉ AKTÍVA</t>
  </si>
  <si>
    <t>SPOLU medzisúčet</t>
  </si>
  <si>
    <t>b/ SPOLU -  bežné a kapitálové dotácie</t>
  </si>
  <si>
    <t>a/ SPOLU</t>
  </si>
  <si>
    <t>SPOLU:</t>
  </si>
  <si>
    <t>Suma v EUR</t>
  </si>
  <si>
    <t>Funkčná klasifikácia</t>
  </si>
  <si>
    <t>Ekonomická klasifikácia</t>
  </si>
  <si>
    <t>Akcia</t>
  </si>
  <si>
    <t>Účel použitia</t>
  </si>
  <si>
    <t>0111</t>
  </si>
  <si>
    <t>0170</t>
  </si>
  <si>
    <t>0443</t>
  </si>
  <si>
    <t>0510</t>
  </si>
  <si>
    <r>
      <t xml:space="preserve">Bežný rozpočet - prebytok </t>
    </r>
    <r>
      <rPr>
        <b/>
        <i/>
        <sz val="9"/>
        <rFont val="Arial Narrow"/>
        <family val="2"/>
        <charset val="238"/>
      </rPr>
      <t>/riadok 1-4/</t>
    </r>
  </si>
  <si>
    <r>
      <t xml:space="preserve">Bežné výdavky </t>
    </r>
    <r>
      <rPr>
        <b/>
        <i/>
        <sz val="9"/>
        <rFont val="Arial Narrow"/>
        <family val="2"/>
        <charset val="238"/>
      </rPr>
      <t>/riadok 5+6/</t>
    </r>
  </si>
  <si>
    <r>
      <t>Bežné príjmy spolu /</t>
    </r>
    <r>
      <rPr>
        <b/>
        <i/>
        <sz val="9"/>
        <rFont val="Arial Narrow"/>
        <family val="2"/>
        <charset val="238"/>
      </rPr>
      <t>riadok 2+3/</t>
    </r>
  </si>
  <si>
    <r>
      <t xml:space="preserve">Kapitálové príjmy </t>
    </r>
    <r>
      <rPr>
        <b/>
        <i/>
        <sz val="9"/>
        <rFont val="Arial Narrow"/>
        <family val="2"/>
        <charset val="238"/>
      </rPr>
      <t>/riadok 9+10/</t>
    </r>
  </si>
  <si>
    <r>
      <t xml:space="preserve">Kapitálové výdavky </t>
    </r>
    <r>
      <rPr>
        <b/>
        <i/>
        <sz val="9"/>
        <rFont val="Arial Narrow"/>
        <family val="2"/>
        <charset val="238"/>
      </rPr>
      <t>/riadok 12+13/</t>
    </r>
  </si>
  <si>
    <r>
      <t xml:space="preserve">Kapitálový rozpočet - schodok </t>
    </r>
    <r>
      <rPr>
        <b/>
        <i/>
        <sz val="9"/>
        <rFont val="Arial Narrow"/>
        <family val="2"/>
        <charset val="238"/>
      </rPr>
      <t>/riadok 8-11/</t>
    </r>
  </si>
  <si>
    <t>SK 26 7500 0000 0040 21789328</t>
  </si>
  <si>
    <t>ČSOB a.s. - projekt opatrovateľská služba</t>
  </si>
  <si>
    <t>SK 97 7500 0000 0040 29794818</t>
  </si>
  <si>
    <t>ČSOB a.s. - projekt vodozádržné opatrenia</t>
  </si>
  <si>
    <t xml:space="preserve">SK75 0900 0000 0051 8659 6510 </t>
  </si>
  <si>
    <t>SLSP a.s.  - odpadový</t>
  </si>
  <si>
    <t>štátny fond</t>
  </si>
  <si>
    <t>Príspevok z Environmentálneho fondu.</t>
  </si>
  <si>
    <t>SAŽP</t>
  </si>
  <si>
    <t>Dotácia na výdavky spojené s ozbrojeným konfliktom na Ukrajine - ubytovanie utečencov.</t>
  </si>
  <si>
    <t>Finančné prostriedky na úhradu nákladov na referendum.</t>
  </si>
  <si>
    <t>TRISPORT</t>
  </si>
  <si>
    <t>OSA - ŠPORTOVÁ AKADÉMIA</t>
  </si>
  <si>
    <t>Klub paličkovanej čipky</t>
  </si>
  <si>
    <t>Výška splatenej istiny za rok 2022:</t>
  </si>
  <si>
    <t>Celková výška nesplateného úveru č.0473/15/08690 k 31.12.2022 je:</t>
  </si>
  <si>
    <r>
      <t xml:space="preserve">Výška úveru: </t>
    </r>
    <r>
      <rPr>
        <sz val="10"/>
        <rFont val="Arial Narrow"/>
        <family val="2"/>
        <charset val="238"/>
      </rPr>
      <t>1 372 000,-- €</t>
    </r>
  </si>
  <si>
    <r>
      <t xml:space="preserve">Amortizácia úveru: </t>
    </r>
    <r>
      <rPr>
        <sz val="10"/>
        <rFont val="Arial Narrow"/>
        <family val="2"/>
        <charset val="238"/>
      </rPr>
      <t xml:space="preserve">40 rokov </t>
    </r>
  </si>
  <si>
    <r>
      <t xml:space="preserve">Účel poskytnutia úveru: </t>
    </r>
    <r>
      <rPr>
        <b/>
        <sz val="10"/>
        <rFont val="Arial Narrow"/>
        <family val="2"/>
        <charset val="238"/>
      </rPr>
      <t>Výstavba zariadenia sociálnych služieb</t>
    </r>
  </si>
  <si>
    <r>
      <t xml:space="preserve">Splátky úveru: </t>
    </r>
    <r>
      <rPr>
        <b/>
        <sz val="10"/>
        <rFont val="Arial Narrow"/>
        <family val="2"/>
        <charset val="238"/>
      </rPr>
      <t>rovnomerné, vo výške 3 158,53 EUR anuitne</t>
    </r>
  </si>
  <si>
    <t>Úrokové rozpätie: 0,5  % p.a.</t>
  </si>
  <si>
    <t>Zmluva o úvere č.300/364/2021/UZ - zo dňa 15.10.2021 - ŠFRB</t>
  </si>
  <si>
    <t>Zmluva o úvere č.0482/20/08690UZ - zo dňa 23.9.2020 - ČSOB banka a.s.</t>
  </si>
  <si>
    <r>
      <t xml:space="preserve">Výška úveru: </t>
    </r>
    <r>
      <rPr>
        <sz val="10"/>
        <rFont val="Arial Narrow"/>
        <family val="2"/>
        <charset val="238"/>
      </rPr>
      <t>2 000 000,-- €</t>
    </r>
  </si>
  <si>
    <t>financovanie kapitálových výdavkov</t>
  </si>
  <si>
    <r>
      <t>Amortizácia úveru: 30</t>
    </r>
    <r>
      <rPr>
        <sz val="10"/>
        <rFont val="Arial Narrow"/>
        <family val="2"/>
        <charset val="238"/>
      </rPr>
      <t>.11.2040</t>
    </r>
  </si>
  <si>
    <r>
      <t xml:space="preserve">Splátky istiny úveru: </t>
    </r>
    <r>
      <rPr>
        <sz val="10"/>
        <rFont val="Arial Narrow"/>
        <family val="2"/>
        <charset val="238"/>
      </rPr>
      <t>rovnomerné vo výške 52 631,50 € /máj a november každého kalendárneho roka 52 631,50 €/</t>
    </r>
  </si>
  <si>
    <r>
      <t xml:space="preserve">Úroková sadzba: </t>
    </r>
    <r>
      <rPr>
        <sz val="10"/>
        <rFont val="Arial Narrow"/>
        <family val="2"/>
        <charset val="238"/>
      </rPr>
      <t>fixná</t>
    </r>
  </si>
  <si>
    <r>
      <t>Základná sadzba je:</t>
    </r>
    <r>
      <rPr>
        <sz val="10"/>
        <rFont val="Arial Narrow"/>
        <family val="2"/>
        <charset val="238"/>
      </rPr>
      <t xml:space="preserve">  1M EURIBOR + 0,5% p.a.</t>
    </r>
  </si>
  <si>
    <t>Celková výška načerpaného úveru k 31.12.2012:</t>
  </si>
  <si>
    <t>Príjem z predaja pozemkov:</t>
  </si>
  <si>
    <t>Cudzie zdroje spolu -transfery zo štátneho rozpočtu a EÚ</t>
  </si>
  <si>
    <t>Policajné služby:</t>
  </si>
  <si>
    <t>rekonštrukcia autobusovej zastávky</t>
  </si>
  <si>
    <t xml:space="preserve">rekonštrukcia kina Panorex </t>
  </si>
  <si>
    <t>rekonštrukcia kaplnky v Kolačíne</t>
  </si>
  <si>
    <t>vratka výnosov</t>
  </si>
  <si>
    <t>vrátenie zábezpeky</t>
  </si>
  <si>
    <t>splátka účelového úveru II /ČSOB a.s. /</t>
  </si>
  <si>
    <t>Vo vzťahu k aplikácii §14 ods. 3 zákona č. 583/2004 Z. z. sa hovorí...Obec a VUC môžu vykonať rozpočtové opatrenie „povolené prekročenie a viazanie finančných operácií“ do 31.augusta príslušného rozpočtového roka. Obec a VUC môžu po tomto termíne vykonávať v priebehu rozpočtového roka len také zmeny rozpočtu, ktorými sa nezvýši schodok rozpočtu....</t>
  </si>
  <si>
    <t>Na základe usmernenia MF SR zo dňa 28.7.2022 sa pripúšťa vykonávanie rozpočtových opatrení zvyšujúci schodok rozpočtu aj po uvedenom termíne a je možné ich so súhlasom príslušného orgánu obce vykonávať aj po 31.8. bežného rozpočtového roka. Uvedené sa vzťahuje na zapojenie prostriedkov rezervného fondu....</t>
  </si>
  <si>
    <r>
      <t xml:space="preserve">V §10 od. 9, Zákon č.583/2004 Z.z. o rozpočtových pravidlách územnej samosprávy a o zmene a doplnení niektorých zákonov hovorí...Ak v priebehu rozpočtového roka vznikne potreba úhrady bežných výdavkov na odstránenie havarijného stavu majetku obce alebo majetku VUC, alebo na likvidáciu škôd spôsobených živelnými pohromami alebo inou </t>
    </r>
    <r>
      <rPr>
        <b/>
        <sz val="10"/>
        <rFont val="Arial Narrow"/>
        <family val="2"/>
        <charset val="238"/>
      </rPr>
      <t>mimoriadnou okolnosťou</t>
    </r>
    <r>
      <rPr>
        <sz val="10"/>
        <rFont val="Arial Narrow"/>
        <family val="2"/>
        <charset val="238"/>
      </rPr>
      <t>, ktoré nie sú rozpočtované  a kryté príjmami bežného rozpočtu, môže obec alebo VUC na základe rozhodnutia svojho zastupiteľstva použiť prostriedky rezervného fondu.</t>
    </r>
  </si>
  <si>
    <t>Dotácia na mzdy zamestnancov  - opatrovateľská služba.</t>
  </si>
  <si>
    <t>Výdavky spojené s referendom</t>
  </si>
  <si>
    <t>Príspevok z fondu na základe vyseparovaného odpadu</t>
  </si>
  <si>
    <t>Dotácia na výdavky spojené s ozbrojeným konfliktom na Ukrajine - ubytovanie utečencov</t>
  </si>
  <si>
    <t>Droppa Roman</t>
  </si>
  <si>
    <t>EDILAN spol s.r.o.</t>
  </si>
  <si>
    <t>Jurči Petra</t>
  </si>
  <si>
    <t>Ing. Emil Meliška</t>
  </si>
  <si>
    <t>Ondrejičková Daniela</t>
  </si>
  <si>
    <t>ONE-RENT-IMMOBILIEN GnbH</t>
  </si>
  <si>
    <t>Pavle Dušan</t>
  </si>
  <si>
    <t>PROJECT ONE s.r.o.</t>
  </si>
  <si>
    <t>Vláčil Igor</t>
  </si>
  <si>
    <t>Pohľadávka:</t>
  </si>
  <si>
    <t>Pohľadávky za rok 202...</t>
  </si>
  <si>
    <t>Pohľadávka za rok 2022</t>
  </si>
  <si>
    <t>Úhrada :</t>
  </si>
  <si>
    <t>Futurová Andrea</t>
  </si>
  <si>
    <t>Juhásová Denisa</t>
  </si>
  <si>
    <t>Králiková Natália</t>
  </si>
  <si>
    <t>Laššová Katarína</t>
  </si>
  <si>
    <t>Macková Jana</t>
  </si>
  <si>
    <t>Martinusová Mária</t>
  </si>
  <si>
    <t>Plekanec Ján</t>
  </si>
  <si>
    <t>LT - Len tanec</t>
  </si>
  <si>
    <t>rok 2022</t>
  </si>
  <si>
    <t>poplatok za komunálny odpad</t>
  </si>
  <si>
    <t>podrobný materiál bol spracovaný na MsZ</t>
  </si>
  <si>
    <t>rozpočtové položky, na ktorých boli faktúry hradené z rezervného fondu</t>
  </si>
  <si>
    <t>športový deň</t>
  </si>
  <si>
    <t>vlastné príjmy ZS J. Kráľa</t>
  </si>
  <si>
    <t>Nevyčerpané účelovo určené prostriedky, ktoré budú použité v roku 2023:</t>
  </si>
  <si>
    <t>Nevyčerpané účelovo určené prostriedky :</t>
  </si>
  <si>
    <t>Výsledok rozpočtového hospodárenia - schodok:</t>
  </si>
  <si>
    <t xml:space="preserve">Použitie: </t>
  </si>
  <si>
    <t>Dotácia na akciu "Dni mesta."</t>
  </si>
  <si>
    <t>Rozdiel     (stĺ.2-stĺ.3)</t>
  </si>
  <si>
    <r>
      <t xml:space="preserve">Medzi  ŠFRB   a Mestom Nová Dubnica  bola uzatvorená Zmluva o úvere, č. zmluvy 300/364/2021 zo dňa 15.10.2021 a č. zmluvy 300/365/2021 zo dňa 15.10.2021, v znení všetkých jej budúcich dodatkov, na základe ktorej  mestu bude poskytntý úver  do celkovej maximálnej výšky 1 388 380,- EUR. V súvoslosti s uzavretím Zmluvy o úvere a na jej základe poskytnutím úveru mestu, ŠFRB  požaduje vystavenie záruky.Vychádzajúc z vyššieho uvedeného mestu poskytla VUB banka a.s </t>
    </r>
    <r>
      <rPr>
        <b/>
        <sz val="10"/>
        <rFont val="Arial Narrow"/>
        <family val="2"/>
        <charset val="238"/>
      </rPr>
      <t>Bankovú záruku č. 009020280803, hodnota záruky je 1 388 380 € a platná je do 27.10.2024. 25.1.2023 bola výška bankovej záruky znížená na sumu 1 367 034,97 €.</t>
    </r>
  </si>
  <si>
    <r>
      <t xml:space="preserve">Schodok bežného a kapitálového rozpočtu </t>
    </r>
    <r>
      <rPr>
        <b/>
        <i/>
        <sz val="9"/>
        <rFont val="Arial Narrow"/>
        <family val="2"/>
        <charset val="238"/>
      </rPr>
      <t>/riadok7+14/</t>
    </r>
  </si>
  <si>
    <t>stravné na január 2023 / potraviny/ ZŠ J. Kráľa</t>
  </si>
  <si>
    <t>stravné na január 2023 / potraviny/ ZpS</t>
  </si>
  <si>
    <t>stravné na január 2023 / potraviny/ ZS J. Kráľa</t>
  </si>
  <si>
    <t>– prevod do rezervného fondu</t>
  </si>
  <si>
    <t>Finančné vysporiadanie s obcami Horná Poruba, Púchov, Dubnica n/V a Košecké Podhradie - stavebný poriadok.</t>
  </si>
  <si>
    <t>VÝDAVKY celkom</t>
  </si>
  <si>
    <t>prijaté finančné prosriedky z poplatku za rozvoj</t>
  </si>
  <si>
    <t>PRÍJMY celkom</t>
  </si>
  <si>
    <t>Výnos z miestneho poplatku za rozvoj je príjmom rozpočtu obce. Obec použije výnos z poplatku za rozvoj na úhradu kapitálových výdavkov podľa zákona č. 583/2044 Z.z. o rozpočtových pravidlách územnej samosprávy a o zmne a doplnení niektoých zákonov v znení neskorších predpisov.</t>
  </si>
  <si>
    <t xml:space="preserve">Použitie rezervného fondu </t>
  </si>
  <si>
    <t xml:space="preserve">Použitie poplatku za rozvoj </t>
  </si>
  <si>
    <t>Celková výška načerpaného úveru k 31.12.2022:</t>
  </si>
  <si>
    <t>Slovenská agentúra životného prostredia</t>
  </si>
  <si>
    <t>Finančné prostriedky na financovanie sociálnej služby - prevádzka nocľahárne.</t>
  </si>
  <si>
    <t>ZSS TRI DUBY</t>
  </si>
  <si>
    <t xml:space="preserve">SK04 8320 0000 0039 6000 4301 </t>
  </si>
  <si>
    <t xml:space="preserve">SK04 8320 0000 0016 0000 6347 </t>
  </si>
  <si>
    <t>J&amp;T BANKA - vkladový</t>
  </si>
  <si>
    <t>J&amp;T BANKA - bežný</t>
  </si>
  <si>
    <t xml:space="preserve">SK24 0900 0000 0052 0480 3940 </t>
  </si>
  <si>
    <t>SLSP a.s.  - univerzálny</t>
  </si>
  <si>
    <t>SLSP a.s.  - komunal bežný</t>
  </si>
  <si>
    <t>SK 78 7500 0000 0040 3193 1391</t>
  </si>
  <si>
    <t>ČSOB a.s. -  PR2</t>
  </si>
  <si>
    <t>ČSOB a.s. - projekt BRKO - KMS</t>
  </si>
  <si>
    <t>SK 40 7500 0000 0040 21703619</t>
  </si>
  <si>
    <t>ČSOB a.s. - ENV</t>
  </si>
  <si>
    <t>SK27 7500 0000 0040 27319474</t>
  </si>
  <si>
    <t>Zmluva o úvere č.1007/23/08690UZ - zo dňa 11.12.2023 - ČSOB banka a.s.</t>
  </si>
  <si>
    <t>predfinancovanie projektov podporovaných nenávratným finančných príspevkom z fondov EU a ŠR SR</t>
  </si>
  <si>
    <r>
      <t xml:space="preserve">Výška úveru: </t>
    </r>
    <r>
      <rPr>
        <sz val="10"/>
        <rFont val="Arial Narrow"/>
        <family val="2"/>
        <charset val="238"/>
      </rPr>
      <t>1 083 000,-- €</t>
    </r>
  </si>
  <si>
    <t>Amortizácia úveru: 31.12.2024</t>
  </si>
  <si>
    <r>
      <t xml:space="preserve">Splátky istiny úveru: </t>
    </r>
    <r>
      <rPr>
        <sz val="10"/>
        <rFont val="Arial Narrow"/>
        <family val="2"/>
        <charset val="238"/>
      </rPr>
      <t>do 5 pracovných dní po pripísaní prostriedkov z NFP na účet</t>
    </r>
  </si>
  <si>
    <t>Výška uhradených úrokov k 31.12.2023:</t>
  </si>
  <si>
    <t>Celková výška načerpaného úveru k 31.12.2023:</t>
  </si>
  <si>
    <t>Výška splatenej istiny za rok 2023:</t>
  </si>
  <si>
    <t>Celková výška nesplateného úveru č.1007/23/08690 k 31.12.2023 je:</t>
  </si>
  <si>
    <r>
      <t xml:space="preserve">Výška úveru: </t>
    </r>
    <r>
      <rPr>
        <sz val="10"/>
        <rFont val="Arial Narrow"/>
        <family val="2"/>
        <charset val="238"/>
      </rPr>
      <t>350 000,-- €</t>
    </r>
  </si>
  <si>
    <r>
      <t xml:space="preserve">Amortizácia úveru: </t>
    </r>
    <r>
      <rPr>
        <sz val="10"/>
        <rFont val="Arial Narrow"/>
        <family val="2"/>
        <charset val="238"/>
      </rPr>
      <t>deň konečnej splatnosti</t>
    </r>
  </si>
  <si>
    <r>
      <t>Základná sadzba je:</t>
    </r>
    <r>
      <rPr>
        <sz val="10"/>
        <rFont val="Arial Narrow"/>
        <family val="2"/>
        <charset val="238"/>
      </rPr>
      <t xml:space="preserve">  1M EURIBOR + 0,59 % p.a.</t>
    </r>
  </si>
  <si>
    <t>Zmluva o úvere č.31/CC/23UZ - zo dňa 18.1.2023 - Slovenská sporiteľňa a.s.</t>
  </si>
  <si>
    <t>Zmluva o úvere č.728 /CC/23 - zo dňa 14.07.2023 - Slovenská sporiteľňa a.s.</t>
  </si>
  <si>
    <r>
      <t xml:space="preserve">Amortizácia úveru: </t>
    </r>
    <r>
      <rPr>
        <sz val="10"/>
        <rFont val="Arial Narrow"/>
        <family val="2"/>
        <charset val="238"/>
      </rPr>
      <t>31.12.2042</t>
    </r>
  </si>
  <si>
    <r>
      <t>Základná sadzba je:</t>
    </r>
    <r>
      <rPr>
        <sz val="10"/>
        <rFont val="Arial Narrow"/>
        <family val="2"/>
        <charset val="238"/>
      </rPr>
      <t xml:space="preserve">  1M EURIBOR + 0,39 % p.a.</t>
    </r>
  </si>
  <si>
    <r>
      <t xml:space="preserve">Výška úveru s dodatkom: </t>
    </r>
    <r>
      <rPr>
        <sz val="10"/>
        <rFont val="Arial Narrow"/>
        <family val="2"/>
        <charset val="238"/>
      </rPr>
      <t>300 000,-- €</t>
    </r>
  </si>
  <si>
    <r>
      <t xml:space="preserve">Účel poskytnutia úveru: </t>
    </r>
    <r>
      <rPr>
        <sz val="10"/>
        <rFont val="Arial Narrow"/>
        <family val="2"/>
        <charset val="238"/>
      </rPr>
      <t>kontokorentný univerzálny úver / na bežné aj kapitálové výdavky/</t>
    </r>
  </si>
  <si>
    <t>Celková výška nesplateného úveru č.554/CC/2017 k 31.12.2023 je:</t>
  </si>
  <si>
    <t>Celková výška nesplateného úveru č.728/CC/23 k 31.12.2023 je:</t>
  </si>
  <si>
    <r>
      <t xml:space="preserve">Splátky istiny úveru: </t>
    </r>
    <r>
      <rPr>
        <sz val="10"/>
        <rFont val="Arial Narrow"/>
        <family val="2"/>
        <charset val="238"/>
      </rPr>
      <t>splátkový kalendár nie je</t>
    </r>
  </si>
  <si>
    <t>Celková výška nesplateného úveru č.0473/15/08690 k 31.12.2023 je:</t>
  </si>
  <si>
    <t>Celková výška nesplateného úveru č.302/268/2013 k 31.12.2023 je:</t>
  </si>
  <si>
    <t>Celková výška nesplateného úveru č.300/314/2015 k 31.12.2023 je:</t>
  </si>
  <si>
    <t>Celková výška nesplateného úveru č.300/70/2016 k 31.12.2023 je:</t>
  </si>
  <si>
    <t>v roku 2023 NFV vypadol z pohľadávok MF SR</t>
  </si>
  <si>
    <t>Celková výška nesplateného úveru č.300/28/2017 k 31.12.2023 je:</t>
  </si>
  <si>
    <t>Celková výška nesplatenej finančnej výpomoci k 31.12.2023 je:</t>
  </si>
  <si>
    <t>Celková výška nesplateného úveru č.20/20898 k 31.12.2023 je:</t>
  </si>
  <si>
    <t>Úverová zaťaženosť k 31.12.2023</t>
  </si>
  <si>
    <t>investičný úver mesta ČSOB a.s. - kino</t>
  </si>
  <si>
    <t>investičný úver mesta   SLSP a.s. - dodatok</t>
  </si>
  <si>
    <t>kontokorentný univerzálny úver SLSP a.s.</t>
  </si>
  <si>
    <t>Bežné príjmy mesta za rok 2022</t>
  </si>
  <si>
    <t>Úverová zaťaženosť mesta k 31.12.2023</t>
  </si>
  <si>
    <t>investičný úver mesta  ČSOB a.s.</t>
  </si>
  <si>
    <t>investičný úver mesta  ČSOB a.s. - kino</t>
  </si>
  <si>
    <t xml:space="preserve">Zmluva o úvere zo ŠFRB - ZSS </t>
  </si>
  <si>
    <t>Prehľad poskytnutých dotácií v roku 2023</t>
  </si>
  <si>
    <t>Trojkráľové koncerty n.o.</t>
  </si>
  <si>
    <t>Miešaný spevácky zbor</t>
  </si>
  <si>
    <t xml:space="preserve">Nočná jazda Považím   </t>
  </si>
  <si>
    <t>Kapitálový rozpočet  k 31.12.2023 - tvorba a čerpanie /v EUR/</t>
  </si>
  <si>
    <t>dotácia na projekt "Vodozádržné opatrenia v meste N. Dubnica - bývalé kino Panorex a okolie"</t>
  </si>
  <si>
    <t>dotácia na projekt "Zhodonocovanie biologicky rozložiteľných  komunálnych odpadov v meste N. Dubnica "</t>
  </si>
  <si>
    <t>dotácia na projekt  "Zvýšenie kapacity zberného dvora"</t>
  </si>
  <si>
    <t>kúpa kopírovacieho stroja</t>
  </si>
  <si>
    <t>dolnky k  vozidlu pre MsPO</t>
  </si>
  <si>
    <t>zabezpečovacie zariadenie pre MsÚ</t>
  </si>
  <si>
    <t>rozšírenie kamerového  systému</t>
  </si>
  <si>
    <t>vybavenie knižnice - schodolez</t>
  </si>
  <si>
    <t>vybudovanie infraštruktúry</t>
  </si>
  <si>
    <t>autorský dozor knižnica</t>
  </si>
  <si>
    <t>rekonštrukcia a modernizácia knižnice</t>
  </si>
  <si>
    <t>rekonštrukcia dažďovej kananlizácie</t>
  </si>
  <si>
    <t>nákup plynového kotla</t>
  </si>
  <si>
    <t>stojisko pod kontajnery</t>
  </si>
  <si>
    <t>vybudovanie skate ihriska</t>
  </si>
  <si>
    <t>Bývanie a občianska vybavenosť:</t>
  </si>
  <si>
    <t>zakúpenie objektu pre skautov</t>
  </si>
  <si>
    <t>Rekreačné a športové služby:</t>
  </si>
  <si>
    <t>nákup kosačky</t>
  </si>
  <si>
    <t>nákup bazénového vysávača</t>
  </si>
  <si>
    <t>Kultúrne služby:</t>
  </si>
  <si>
    <t>interiérové vybavenie do knižnice</t>
  </si>
  <si>
    <t>Vysielacia a vydavateľské služby:</t>
  </si>
  <si>
    <t>rozšírenie rozhlasu</t>
  </si>
  <si>
    <t>Náboženské  a iné spoločenské služby:</t>
  </si>
  <si>
    <t>oplotenie výbehu pre psov</t>
  </si>
  <si>
    <t>Staroba:</t>
  </si>
  <si>
    <t>nákup interiérového vybavenia do ZSS Tri duby</t>
  </si>
  <si>
    <t>zostatok finančných prostriedkov k 31.12.2023 na rezervnom fonde</t>
  </si>
  <si>
    <t>nevyplatený príspevok na ubytovanie odídencov z Ukrajiny</t>
  </si>
  <si>
    <t>Fond na podporu umenia - dotácia na knihy</t>
  </si>
  <si>
    <t>kontokorentný úver</t>
  </si>
  <si>
    <t xml:space="preserve">a) celková suma dlhu obce neprekročí 60 % skutočných bežných príjmov predchádzajúceho roka </t>
  </si>
  <si>
    <t xml:space="preserve">investičný úver mesta   SLSP a.s. </t>
  </si>
  <si>
    <r>
      <t xml:space="preserve">Celková suma dlhu k 31.12.2023 je vo výške </t>
    </r>
    <r>
      <rPr>
        <b/>
        <sz val="10"/>
        <rFont val="Arial Narrow"/>
        <family val="2"/>
        <charset val="238"/>
      </rPr>
      <t>3 101 294,59 €</t>
    </r>
    <r>
      <rPr>
        <sz val="10"/>
        <rFont val="Arial Narrow"/>
        <family val="2"/>
        <charset val="238"/>
      </rPr>
      <t xml:space="preserve">. Čo predstavuje </t>
    </r>
    <r>
      <rPr>
        <b/>
        <sz val="10"/>
        <rFont val="Arial Narrow"/>
        <family val="2"/>
        <charset val="238"/>
      </rPr>
      <t xml:space="preserve">32,90 % </t>
    </r>
    <r>
      <rPr>
        <sz val="10"/>
        <rFont val="Arial Narrow"/>
        <family val="2"/>
        <charset val="238"/>
      </rPr>
      <t xml:space="preserve">v pomere ku skutočným bežným príjmom za rok 2022. </t>
    </r>
  </si>
  <si>
    <t xml:space="preserve">b)suma ročných splátok návratných zdrojov financovania vrátane úhrady výnosov neprekročí 25 % skutočných bežných príjmov </t>
  </si>
  <si>
    <r>
      <t xml:space="preserve">Suma ročných splátok návratných zdrojov financovania vrátane úhrady výnosov je vo výške </t>
    </r>
    <r>
      <rPr>
        <b/>
        <sz val="10"/>
        <rFont val="Arial Narrow"/>
        <family val="2"/>
        <charset val="238"/>
      </rPr>
      <t>344 866,71 €.</t>
    </r>
    <r>
      <rPr>
        <sz val="10"/>
        <rFont val="Arial Narrow"/>
        <family val="2"/>
        <charset val="238"/>
      </rPr>
      <t xml:space="preserve">  Čo je </t>
    </r>
    <r>
      <rPr>
        <b/>
        <sz val="10"/>
        <rFont val="Arial Narrow"/>
        <family val="2"/>
        <charset val="238"/>
      </rPr>
      <t xml:space="preserve">5,97 % </t>
    </r>
    <r>
      <rPr>
        <sz val="10"/>
        <rFont val="Arial Narrow"/>
        <family val="2"/>
        <charset val="238"/>
      </rPr>
      <t>v pomere ku skutočným bežným príjmom za rok 2022. Bežné príjmy sa od 1.1.2017 ponižujú  o prostriedky poskytnuté v príslušnom roku obci  z rozpočtu iného subjektu verejnej správy.</t>
    </r>
  </si>
  <si>
    <r>
      <t xml:space="preserve">(8) Do celkovej sumy dlhu obce podľa odseku 7 sa nezapočítavajú záväzky z pôžičky poskytnutej z Audiovizuálneho fondu </t>
    </r>
    <r>
      <rPr>
        <vertAlign val="superscript"/>
        <sz val="10"/>
        <rFont val="Arial Narrow"/>
        <family val="2"/>
        <charset val="238"/>
      </rPr>
      <t>22</t>
    </r>
    <r>
      <rPr>
        <sz val="10"/>
        <rFont val="Arial Narrow"/>
        <family val="2"/>
        <charset val="238"/>
      </rPr>
      <t>) a z úveru poskytnutého zo Štátneho fondu rozvoja bývania na výstavbu obecných nájomných bytov</t>
    </r>
    <r>
      <rPr>
        <vertAlign val="superscript"/>
        <sz val="10"/>
        <rFont val="Arial Narrow"/>
        <family val="2"/>
        <charset val="238"/>
      </rPr>
      <t>23</t>
    </r>
    <r>
      <rPr>
        <sz val="10"/>
        <rFont val="Arial Narrow"/>
        <family val="2"/>
        <charset val="238"/>
      </rPr>
      <t>) vo výške splátok úveru, ktorých úhrada je zahrnutá v cene ročného nájomného za obecné nájomné byty. Ďalej sa do celkovej sumy dlhu obce alebo vyššieho územného celku  nezapočítavajú záväzky z návratných zdrojov financovania prijatých na zabezpečenie predfinancovania spoločných programov Slovenskej republiky a Európskej únie, operačných programov spadajúcich do cieľa Európska územná spolupráca a programov financovaných na základe  medzinárodných zmlúv o poskytnutí grantu uzatvorených medzi SR a inými štátmi  najviac v sume nenávratného finančného príspevku poskytnutého na základe zmluvy uzatvorenej medzi obcou alebo vyšším územným celkom a orgánom podľa osobitného predpisu</t>
    </r>
    <r>
      <rPr>
        <vertAlign val="superscript"/>
        <sz val="10"/>
        <rFont val="Arial Narrow"/>
        <family val="2"/>
        <charset val="238"/>
      </rPr>
      <t>23aa</t>
    </r>
    <r>
      <rPr>
        <sz val="10"/>
        <rFont val="Arial Narrow"/>
        <family val="2"/>
        <charset val="238"/>
      </rPr>
      <t>)  to platí aj , ak obec aleb vyšší územný celok vystupuje v pozícii partnera s osobitným predpisom</t>
    </r>
    <r>
      <rPr>
        <vertAlign val="superscript"/>
        <sz val="10"/>
        <rFont val="Arial Narrow"/>
        <family val="2"/>
        <charset val="238"/>
      </rPr>
      <t xml:space="preserve">23aa)  </t>
    </r>
    <r>
      <rPr>
        <sz val="10"/>
        <rFont val="Arial Narrow"/>
        <family val="2"/>
        <charset val="238"/>
      </rPr>
      <t>rovnako, najviac v sume poskytnutého nenávratného finančného príspevku. Do sumy splátok podľa odseku 6 písm.b) nezapočítava suma ich jednorazového predčasného splatenia.</t>
    </r>
  </si>
  <si>
    <t>(9) Dodržanie podmienok na prijatie návratných zdrojov financovania podľa odseku 6 preveruje pred ich prijatím hlavný kontrolór obce alebo hlavný kontrolór VUC.</t>
  </si>
  <si>
    <t>nedočerpané prostriedky z roku 2022 - mesto</t>
  </si>
  <si>
    <t>Prijaté bankové úvery krátkodobé:</t>
  </si>
  <si>
    <t>preklenovací úver na projekt "Modernizácia knižnice" - ČSOB a.s.</t>
  </si>
  <si>
    <t>Prijaté bankové úvery dlhodobé:</t>
  </si>
  <si>
    <t>univerzálny splátkový úver na kapitálové výdavky - SLSP a.s.</t>
  </si>
  <si>
    <t>Ostatné úvery a pôžičky:</t>
  </si>
  <si>
    <t>úver z Environmentálneho fondu I</t>
  </si>
  <si>
    <t>úver z Environmentálneho fondu II</t>
  </si>
  <si>
    <t>Pre rok 2023 platila výnimka v zmysle zákona č. 365/2022, ktorý nadobudol  platnosť 15.12.2022.</t>
  </si>
  <si>
    <t>účelová dotácia zo ŠR</t>
  </si>
  <si>
    <t>SK 17 7500 0000 0040 3111 4682</t>
  </si>
  <si>
    <t>ČSOB a.s. -  modernizácia knižnica</t>
  </si>
  <si>
    <t>SK 16 7500 0000 0040 3190 1467</t>
  </si>
  <si>
    <t>ČSOB a.s. -  atletická dráha</t>
  </si>
  <si>
    <t>vratka dotácie na nocľaháreň</t>
  </si>
  <si>
    <t>Prijaté prostriedky štátneho rozpočtu obcou na úhradu nákladov preneseného výkonu štátnej správy, účelové dotácie zo štátneho rozpočtu, projekty a finančné dary v roku 2023</t>
  </si>
  <si>
    <t>Košecké Podhradie a Horná Poruba</t>
  </si>
  <si>
    <t>MŠVVaŠ SR</t>
  </si>
  <si>
    <t>Nenormatívne a normatívne finančné prostriedky na prenesený výkon pre právne subjekty .</t>
  </si>
  <si>
    <t>Finančné prostriedky na  voľby do NR SR.</t>
  </si>
  <si>
    <t>MIRRI</t>
  </si>
  <si>
    <t>NFP - "Riešenie migračných výziev v dôsledku vojenskej agresie voči Ukrajine."</t>
  </si>
  <si>
    <t>Dotácia na zmiernenie negatívnych dôsledkov inflácie.</t>
  </si>
  <si>
    <t>NFP -"Národný projekt terénnej opatrovateľskej služby."</t>
  </si>
  <si>
    <t>Účelová dotácia na "Obstaranie hydraulického paketovacieho lisu".</t>
  </si>
  <si>
    <t>Kohézny fond</t>
  </si>
  <si>
    <t>Dotácia na projekt vodozádržné opatrenia - BP</t>
  </si>
  <si>
    <t>Dotácia na projekt vodozádržné opatrenia - KP</t>
  </si>
  <si>
    <t>Dotácia na projekt "Zvýšenie kapacity zberného dvora" - KP</t>
  </si>
  <si>
    <t>Dotácia na Dni mesta</t>
  </si>
  <si>
    <t>podnikatelia</t>
  </si>
  <si>
    <t>Dar od súkromných podnikateľov na Dni mesta - Eling s.r.o. /200 €/, NEMTECH s.r.o. /200 €O, EVPÚ a.s. /1 500 €/, Aquatec /400 €/</t>
  </si>
  <si>
    <t>Dotácia na stabilizačný príspevok pre ZsP.</t>
  </si>
  <si>
    <t>b) Sociálny fond - tvorba a čerpanie v roku 2023</t>
  </si>
  <si>
    <t>Počiatočný stav k 1.1.2023:</t>
  </si>
  <si>
    <t>*príjem SF za rok 2023</t>
  </si>
  <si>
    <t>Stav na SF k 31.12.2023</t>
  </si>
  <si>
    <t>prevod na účet SF</t>
  </si>
  <si>
    <t>ZŠ J. Kráľa - vlastné príjmy</t>
  </si>
  <si>
    <t>Prehľad pohľadávok  k 31.12.2023</t>
  </si>
  <si>
    <t>Pohľadávka  za rok 2023 :</t>
  </si>
  <si>
    <t>Hinnerová Mária</t>
  </si>
  <si>
    <t>Kalma Jakub</t>
  </si>
  <si>
    <t>Kilik Igor</t>
  </si>
  <si>
    <t>Krovina Lucia</t>
  </si>
  <si>
    <t>Mikula Peter</t>
  </si>
  <si>
    <t>Pavlík Milan</t>
  </si>
  <si>
    <t>Property and Living s.r.o.</t>
  </si>
  <si>
    <t>Pieron Miroslav</t>
  </si>
  <si>
    <t>Sliepka Stanislav</t>
  </si>
  <si>
    <t>Škarba Ján</t>
  </si>
  <si>
    <t>Pohľadávka za rok 2023:</t>
  </si>
  <si>
    <t xml:space="preserve">*daň z TKO je splatná do 30.09., platobný výmer nadobúda právoplatnosť 15 dní od prevzatia </t>
  </si>
  <si>
    <t>Pohľadávka za rok 2023</t>
  </si>
  <si>
    <t>JUD, s.r.o.</t>
  </si>
  <si>
    <t>Pohľadávka  :</t>
  </si>
  <si>
    <t>Pohľadávky za rok 2023</t>
  </si>
  <si>
    <t>PROTEQ s.r.o.</t>
  </si>
  <si>
    <t>PMGSTAV SK, s.r.o.</t>
  </si>
  <si>
    <t>MARKUCH</t>
  </si>
  <si>
    <t>RevitalBauSK, s.r.o.</t>
  </si>
  <si>
    <t>Pohľadávky za rok 202..</t>
  </si>
  <si>
    <t>Husárová Jana</t>
  </si>
  <si>
    <t>nedouhradený mesačný predpis 12/23</t>
  </si>
  <si>
    <t>Vráblová Veronika</t>
  </si>
  <si>
    <r>
      <t xml:space="preserve">neuhradený mesačný predpis  10 /23, 1/24 </t>
    </r>
    <r>
      <rPr>
        <sz val="10"/>
        <rFont val="Arial CE"/>
        <charset val="238"/>
      </rPr>
      <t/>
    </r>
  </si>
  <si>
    <t>MATES</t>
  </si>
  <si>
    <t xml:space="preserve">nájom a služby za 1/24 </t>
  </si>
  <si>
    <t>Pavel Riško s.r.o.</t>
  </si>
  <si>
    <r>
      <t xml:space="preserve">RV r. 2022 - </t>
    </r>
    <r>
      <rPr>
        <b/>
        <sz val="10"/>
        <rFont val="Arial Narrow"/>
        <family val="2"/>
        <charset val="238"/>
      </rPr>
      <t>upomienka 7/2023</t>
    </r>
  </si>
  <si>
    <t>AWISO</t>
  </si>
  <si>
    <t>nájom a služby za 12/23</t>
  </si>
  <si>
    <t>MUDr. Augustínová</t>
  </si>
  <si>
    <t>nájom a služby 12/23</t>
  </si>
  <si>
    <t>ENWASTE s.r.o.</t>
  </si>
  <si>
    <t>ELLITE, s.r.o.</t>
  </si>
  <si>
    <t>TESCO STORES SR a.s.</t>
  </si>
  <si>
    <t>ORBIS - Horečný Pavol</t>
  </si>
  <si>
    <t>MARTEX ND</t>
  </si>
  <si>
    <t>16,</t>
  </si>
  <si>
    <t>Pohľadávky z poplatku za rozvoj</t>
  </si>
  <si>
    <t>Pohľadávky  v lehote splatnosti  2023 :</t>
  </si>
  <si>
    <t>rok 2023</t>
  </si>
  <si>
    <t>do roku 2016</t>
  </si>
  <si>
    <t xml:space="preserve">  výsledku hospodárenia mesta za rok 2022:</t>
  </si>
  <si>
    <t>*prevod zostatku fin. prostriedkov podľa návrhu na  finančné usporiadanie výsledku hospodárenia mesta za rok 2023</t>
  </si>
  <si>
    <t>Zostatok k 31.12.2023</t>
  </si>
  <si>
    <t>a) Rezervný fond - tvorba a čerpanie v roku 2023</t>
  </si>
  <si>
    <t>c) Fond obnovy a rozvoja mesta - tvorba a čerpanie v roku 2023</t>
  </si>
  <si>
    <r>
      <t xml:space="preserve">Medzi VÚB a.s. /Záložný veriteľ/ a.s. a Mestom Nová Dubnica  /Záložca / bola uzatvorená </t>
    </r>
    <r>
      <rPr>
        <b/>
        <sz val="10"/>
        <rFont val="Arial Narrow"/>
        <family val="2"/>
        <charset val="238"/>
      </rPr>
      <t>Zmluva o zriadení záložného práva na obchodný podiel a súvisiace práva Zmluva  č. 183/2018/ZZ/ZA.</t>
    </r>
  </si>
  <si>
    <t>Ostatné úvery sú zabezpečené blankozmenkami.</t>
  </si>
  <si>
    <r>
      <t xml:space="preserve">*podľa </t>
    </r>
    <r>
      <rPr>
        <sz val="10"/>
        <rFont val="Calibri"/>
        <family val="2"/>
        <charset val="238"/>
      </rPr>
      <t>§ 8 ods.4</t>
    </r>
  </si>
  <si>
    <r>
      <t xml:space="preserve">*podľa </t>
    </r>
    <r>
      <rPr>
        <sz val="10"/>
        <rFont val="Calibri"/>
        <family val="2"/>
        <charset val="238"/>
      </rPr>
      <t>§ 8 ods.5</t>
    </r>
  </si>
  <si>
    <t xml:space="preserve">účelová dotácia z MF SR na kapitálové výdavky </t>
  </si>
  <si>
    <t>účelová dotácia z MPSVaR SR na bežné  výdavky  - vratka za nocľaháreň</t>
  </si>
  <si>
    <t>nedočerpaná dotácia z Fond na podporu umenia - dotácia na knihy</t>
  </si>
  <si>
    <t>nevyplatený príspevok na ubytovanie odídencov z Ukrajiny za 12/2023</t>
  </si>
  <si>
    <t>vyplatenie zadržaných zábezpek z roku 2023</t>
  </si>
  <si>
    <t>vybraté finančné prostriedky v roku 2023 na predstavenie, ktoré sa bude uhrádzať v roku 2024</t>
  </si>
  <si>
    <t>Prevod z účtu mesta /časť nedočerpaných prostriedkov /</t>
  </si>
  <si>
    <t>vybraté vlastné príjmy   - ZŠ J. Kráľa</t>
  </si>
  <si>
    <t>*finančná zábezpeka /cudzie zdroje/</t>
  </si>
  <si>
    <t>Účty peňažných prostriedkov k 31.12.2023</t>
  </si>
  <si>
    <t>k 31.12.2023</t>
  </si>
  <si>
    <t>účelová dotácia zo ŠR na kapitálový výdavok</t>
  </si>
  <si>
    <t>vratka za trovy právneho zastúpenia - mylná platba</t>
  </si>
  <si>
    <t>vratka za trovy právneho zastúpenia  - mylná platba</t>
  </si>
  <si>
    <t>príjem z lístkov za divadlo, ktoré sa bude uhrádzať v roku 2024</t>
  </si>
  <si>
    <t>zostatok na bankovom účte -   depozit za  nájomné byty</t>
  </si>
  <si>
    <t>zábezpeka - vratka v roku 2024</t>
  </si>
  <si>
    <t>Fond na podporu umenia - nevyčerpaná dotácia na knihy</t>
  </si>
  <si>
    <t>hospodárenia za rok 2023 /v EUR/</t>
  </si>
  <si>
    <t>Analýza finančných prostriedkov, ktoré právne subjekty odviedli na účet zriaďovateľa k 31.12.2023 a nie sú predmetom rozdelenia :</t>
  </si>
  <si>
    <t xml:space="preserve">– finančné prostriedky vlastné príjmy </t>
  </si>
  <si>
    <t>prevod na účet SF / bez rozpočtovej položky, iba prevod medzi bankovými účtami /</t>
  </si>
  <si>
    <t>Neprerozdelené prostriedky na účte mesta:</t>
  </si>
  <si>
    <t>Návrh na rozdelenie prebytku rozpočtu za rok 2023:</t>
  </si>
  <si>
    <t>ZŠ J. Kráľa - finančné prostriedky vybrané na stravu rok 2024</t>
  </si>
  <si>
    <t>ZpS - finančné prostriedky vybrané zo stravného na obedy na rok 2024</t>
  </si>
  <si>
    <r>
      <t xml:space="preserve">Upravený schodok bežného a kapitálového rozpočtu </t>
    </r>
    <r>
      <rPr>
        <b/>
        <sz val="9"/>
        <rFont val="Arial Narrow"/>
        <family val="2"/>
        <charset val="238"/>
      </rPr>
      <t>/riadok 42-15 /</t>
    </r>
  </si>
  <si>
    <r>
      <t xml:space="preserve">Nevyčerpané účelovo určené prostriedky </t>
    </r>
    <r>
      <rPr>
        <b/>
        <sz val="9"/>
        <rFont val="Arial Narrow"/>
        <family val="2"/>
        <charset val="238"/>
      </rPr>
      <t>/riadok 16 až 41/</t>
    </r>
  </si>
  <si>
    <r>
      <t xml:space="preserve">Prebytok  finančných operácií </t>
    </r>
    <r>
      <rPr>
        <b/>
        <i/>
        <sz val="9"/>
        <rFont val="Arial Narrow"/>
        <family val="2"/>
        <charset val="238"/>
      </rPr>
      <t>/riadok 44-45/</t>
    </r>
  </si>
  <si>
    <r>
      <t xml:space="preserve">Upravený prebytok  finančných operácií </t>
    </r>
    <r>
      <rPr>
        <b/>
        <i/>
        <sz val="9"/>
        <rFont val="Arial Narrow"/>
        <family val="2"/>
        <charset val="238"/>
      </rPr>
      <t>/riadok 46-47/</t>
    </r>
  </si>
  <si>
    <t>Hospodárenie mesta - príjmová časť /aj finančné aktíva/  /riadok 1+8+44/</t>
  </si>
  <si>
    <t>Hospodárenie mesta - výdavková časť /aj finančné pasíva/  /riadok 4+11+45/</t>
  </si>
  <si>
    <t>Hospodárenie mesta spolu s finančnými operáciami  /riadok 49-50/</t>
  </si>
  <si>
    <r>
      <t xml:space="preserve"> - zapojenie bolo schválené MsZ zo dňa 18.4.2023</t>
    </r>
    <r>
      <rPr>
        <i/>
        <sz val="10"/>
        <rFont val="Arial Narrow"/>
        <family val="2"/>
        <charset val="238"/>
      </rPr>
      <t>/príloha ZU/</t>
    </r>
  </si>
  <si>
    <t>0620</t>
  </si>
  <si>
    <t>FA-D 20230047 - 11462022 Vemto CZ, s.r.o.</t>
  </si>
  <si>
    <t>Dodanie skate prvkov.</t>
  </si>
  <si>
    <t>rekonštrukcia kina Panorex</t>
  </si>
  <si>
    <t>FA-D 2303028 - 5892023 AQUAMIN s.r.o.</t>
  </si>
  <si>
    <t>FA-D 10230088 - 27082023 SPARK-EX s.r.o.</t>
  </si>
  <si>
    <t xml:space="preserve">Inžiniering pre územné rozhodnutie stavby "Predĺženie miestnej komunikácie Ulica na Hlinách" - I. a II. etapa.      </t>
  </si>
  <si>
    <t>zmluva</t>
  </si>
  <si>
    <t>rekonštrukcia dažďovej kanalizácie</t>
  </si>
  <si>
    <t>FA-D 10230067 - 19992023 SPARK-EX s.r.o.</t>
  </si>
  <si>
    <t xml:space="preserve">Rekonštrukčné práce na ZD - čistenie a oprava dažďovej kanalizácie - rekonštrukcia spevnených plôch pre zber BRKO Nová Dubnica.                                                                         </t>
  </si>
  <si>
    <t>Úprava jestvujúcej spevnenej plochy pre zber a zhodnocovanie BRKO v Novej Dubnici.</t>
  </si>
  <si>
    <t xml:space="preserve">Stavebný dozor </t>
  </si>
  <si>
    <t>FA-D 2023003 - 22632023 EXKLUSIVE Solutians s.r.o.</t>
  </si>
  <si>
    <t>FA-D 2023001 - 17632023 EXKLUSIVE Solutians s.r.o.</t>
  </si>
  <si>
    <t>FA-D 2023004 -24502023 EXKLUSIVE Solutians s.r.o.</t>
  </si>
  <si>
    <t>FA-D 2023002 -20832023 EXKLUSIVE Solutians s.r.o.</t>
  </si>
  <si>
    <t>FA-D 2023005 -26932023 EXKLUSIVE Solutians s.r.o.</t>
  </si>
  <si>
    <t>Evakuačné plány pre 11 miest pozorovateľa - grafická časť KC PANOREX.</t>
  </si>
  <si>
    <t>FA-D 042023 - 2842023 Ing. Dana Vráblová</t>
  </si>
  <si>
    <t>FA-D 202317 - 14462023 AGIS Slovakia, s.r.o.</t>
  </si>
  <si>
    <t xml:space="preserve">Evakuačné plány pre ZSS Tri Duby - 7 miest pozorovateľov.     </t>
  </si>
  <si>
    <t>FA-D 342023 - 17322023 Ing. Dana Vráblová</t>
  </si>
  <si>
    <t>FA-D 042023 - 4882023 Ing. Mária Strápková</t>
  </si>
  <si>
    <t xml:space="preserve">Projektová dokumentácia: pozdĺžne parkovanie ul. Trenčianska v Novej Dubnici. </t>
  </si>
  <si>
    <t xml:space="preserve">Projektová dokumentácia: chodník k LIDL-u, šikmé parkovanie SNP + zameranie.   </t>
  </si>
  <si>
    <t>FA-D 152023 - 21292023 Ing. Mária Strápková</t>
  </si>
  <si>
    <t xml:space="preserve">Realizačná projektová dokumentácia  - statika betónových konštrukcií - prístrešok na zbernom dvore v Novej Dubnici.           </t>
  </si>
  <si>
    <t xml:space="preserve">FA-D 20230011 - 20822023 M-Arch.group, s.r.o.    </t>
  </si>
  <si>
    <t>Použitie poplatku za rozvoj v roku 2023</t>
  </si>
  <si>
    <t>Obec vyrúbi poplatníkovi v zmysle zákona č.447/2015 Z.z. o miestnom poplatku za rozvoj a o zmene a doplnení niektorých zákonov v znení neskorších predpisov miestny poplatok za rozvoj. Mesto vydalo na tento účel VZN č.9/2023 o miestnom poplatku za rozvoj na území mesta Nová Dubnica.</t>
  </si>
  <si>
    <t>Programový rozpočet na rok 2023 kapitálové výdavky</t>
  </si>
  <si>
    <t>Programový rozpočet na rok 2023 - výdavky spolu</t>
  </si>
  <si>
    <t>Tabuľkový prehľad programového rozpočtu  - rozpočet a čerpanie výdavkov k 31.12.2023       / v EUR /.</t>
  </si>
  <si>
    <t>Programový rozpočet na rok 2023 finančné pasíva</t>
  </si>
  <si>
    <t>Finančné prostriedky na úhradu nákladov na voľby do NR SR</t>
  </si>
  <si>
    <t>MIRRI SR</t>
  </si>
  <si>
    <t>FAST CARE</t>
  </si>
  <si>
    <t>Poskytnutie dotácie obciam a VÚC na krytie výdavkov súvisiacich s negatívnymi dôsledkami inflácie v roku 2023</t>
  </si>
  <si>
    <t>Národný projekt terénnej opatrovateľskej služby</t>
  </si>
  <si>
    <t xml:space="preserve">NP TOS </t>
  </si>
  <si>
    <t>Stabilizačný príspevok pre ZpS</t>
  </si>
  <si>
    <t>FPU</t>
  </si>
  <si>
    <t>Dotácia na realizáciu projektu"Nové knihy pre novodubnickú knižnicu".</t>
  </si>
  <si>
    <t>Peňažný dar na výdavky spojené s uskutočnením akcie "Mikuláš." /Aquatec/</t>
  </si>
  <si>
    <t>Peňažný dar na výdavky spojené s uskutočnením akcie "66.výročie mesta." /Eling, EVPU,  NEMTECH, AQUATEC/</t>
  </si>
  <si>
    <t>Dotácia "Obstaranie hydraulického paketovacieho lisu - trojkomorový profi, určený pre mesto N. Dubnica, ktoré prevádzkuje zberný dvor."</t>
  </si>
  <si>
    <t>Projekt  "Zhodnocovanie biologicky rozložiteľných komunálnych odpadov v meste N. Dubnica."</t>
  </si>
  <si>
    <t>Projekt "Zvýšenie kapacity zberného dvora."</t>
  </si>
  <si>
    <t>Dotácia "Vodozádržné opatrenia v meste N. Dubnica - bývalé kino Panorex a okolie."</t>
  </si>
  <si>
    <r>
      <t xml:space="preserve">Výška úveru s dodatkom: </t>
    </r>
    <r>
      <rPr>
        <sz val="10"/>
        <rFont val="Arial Narrow"/>
        <family val="2"/>
        <charset val="238"/>
      </rPr>
      <t>700 000,-- €</t>
    </r>
  </si>
  <si>
    <t>Účel poskytnutia úveru: preklenovací úver</t>
  </si>
  <si>
    <t>Zmluva č.231276 08U01 o poskytnutí podpory formou úveru z Environmentálneho fondu</t>
  </si>
  <si>
    <t>na realizáciu projektu:Vodozádržné opatrenia v meste N. Dubnica - bývalé kino Panorex.</t>
  </si>
  <si>
    <r>
      <t xml:space="preserve">Zmluvné strany: </t>
    </r>
    <r>
      <rPr>
        <sz val="10"/>
        <rFont val="Arial Narrow"/>
        <family val="2"/>
        <charset val="238"/>
      </rPr>
      <t>Environmentálny fond</t>
    </r>
  </si>
  <si>
    <r>
      <t xml:space="preserve">Výška úveru: </t>
    </r>
    <r>
      <rPr>
        <sz val="10"/>
        <rFont val="Arial Narrow"/>
        <family val="2"/>
        <charset val="238"/>
      </rPr>
      <t>42 268,69 €</t>
    </r>
  </si>
  <si>
    <t>Amortizácia úveru: 20 rokov - 240 splátok</t>
  </si>
  <si>
    <r>
      <t xml:space="preserve">Splátky istiny úveru: </t>
    </r>
    <r>
      <rPr>
        <sz val="10"/>
        <rFont val="Arial Narrow"/>
        <family val="2"/>
        <charset val="238"/>
      </rPr>
      <t>rovnomerné, do 25.dňa v mesiaci</t>
    </r>
  </si>
  <si>
    <r>
      <t xml:space="preserve">Frekvencia splácania úrokov: </t>
    </r>
    <r>
      <rPr>
        <sz val="10"/>
        <rFont val="Arial Narrow"/>
        <family val="2"/>
        <charset val="238"/>
      </rPr>
      <t>mesačne</t>
    </r>
  </si>
  <si>
    <r>
      <t>Základná sadzba je:</t>
    </r>
    <r>
      <rPr>
        <sz val="10"/>
        <rFont val="Arial Narrow"/>
        <family val="2"/>
        <charset val="238"/>
      </rPr>
      <t xml:space="preserve">   0,1 % p.a.</t>
    </r>
  </si>
  <si>
    <t>Zmluva č. 232017 08U03 o poskytnutí podpory formou úveru z Environmentálneho fondu</t>
  </si>
  <si>
    <t>na realizáciu projektu: Zhodnocovanie biologicky rozložiteľných komunálnych odpadov  v meste N. Dubnica.</t>
  </si>
  <si>
    <r>
      <t xml:space="preserve">Výška úveru: </t>
    </r>
    <r>
      <rPr>
        <sz val="10"/>
        <rFont val="Arial Narrow"/>
        <family val="2"/>
        <charset val="238"/>
      </rPr>
      <t>174 150,50 €</t>
    </r>
  </si>
  <si>
    <t>Výška nesplatenej istiny z investičných úverov k 31.12.2023:</t>
  </si>
  <si>
    <t>Výška nesplatenej istiny z úverov zo ŠFRB k 31.12.2023:</t>
  </si>
  <si>
    <t>Výška nesplatenej istiny z preklenovacích úverov k 31.12.2023:</t>
  </si>
  <si>
    <t>Výška nesplatenej istiny z kontokorentných úverov k 31.12.2023:</t>
  </si>
  <si>
    <t>Výška nesplatenej istiny z  ENVIRO úverov k 31.12.2023:</t>
  </si>
  <si>
    <t>Výška nesplatenej istiny zo všetkých úverov k 31.12.2023:</t>
  </si>
  <si>
    <t>Prehľad odpísaných pohľadávok v roku 2023 a výška pohľadávok na podsúvahovom účte k 31.12.2023.</t>
  </si>
  <si>
    <t xml:space="preserve">MsZ dňa  21.6.2023 </t>
  </si>
  <si>
    <t>nájom a služby - bytové priestory</t>
  </si>
  <si>
    <t xml:space="preserve">Pohľadávky , ktoré sú odpísané počas rozpočtového roka so súhlasom primátora/v zmysle VZN Zásady hospodárenia a nakladania s majetkom Mesta Nová Dubnica/ alebo MsZ, sú naďalej evidované v podsúvahovej evidencii mesta, pokiaľ z opodstatnených dôvodov nedôjde  k odpisu aj z podsúvahového účtu. V prípade vymoženia, niektorej z odpísaných pohľadávok, je úhrada zaúčtovaná v účtovníctve, čo sa prejaví v príjmovej časti rozpočtu. </t>
  </si>
  <si>
    <t>Materiál bol spracovaný na základe podkladov  BP m.p.o. a mesta Nová Dubnica.</t>
  </si>
  <si>
    <t>Na podsúvahovom účte sú k 31.12.2023 evidované pohľadávky vo výške 54 184,54 €.</t>
  </si>
  <si>
    <t>obce - el.energia</t>
  </si>
  <si>
    <t>nákup interiérového vybavenia</t>
  </si>
  <si>
    <t xml:space="preserve">splátka istiny úveru  ČSOB </t>
  </si>
  <si>
    <t>odkúpenie pozemkov</t>
  </si>
  <si>
    <t>nákup kopírovacieho stroja</t>
  </si>
  <si>
    <t>nákup zabezpečovacieho zariadenia</t>
  </si>
  <si>
    <t>0451</t>
  </si>
  <si>
    <t>oprava autobusovej zastávky</t>
  </si>
  <si>
    <t>údržba zelene</t>
  </si>
  <si>
    <t>rekonštrukcia komunikácií za účelom umiestnenia kontajnerov</t>
  </si>
  <si>
    <t>údržba budov</t>
  </si>
  <si>
    <t>výdavky z ročného vyúčtovania - byty</t>
  </si>
  <si>
    <t>výdavky z ročného vyúčtovania - NP</t>
  </si>
  <si>
    <t>MTB maratón</t>
  </si>
  <si>
    <t>dotácie</t>
  </si>
  <si>
    <t>dotácie - MFK</t>
  </si>
  <si>
    <t>teplo - kino</t>
  </si>
  <si>
    <t>materiál</t>
  </si>
  <si>
    <t>0830</t>
  </si>
  <si>
    <t>1012</t>
  </si>
  <si>
    <t>1020</t>
  </si>
  <si>
    <t>interiérové vybavenie</t>
  </si>
  <si>
    <t>kúpa televízora</t>
  </si>
  <si>
    <t>nákup prístrojov a zariadení na ZSS 3 DUBY</t>
  </si>
  <si>
    <t>drobný materiál</t>
  </si>
  <si>
    <t>1070</t>
  </si>
  <si>
    <t>transfer neziskovým organizáciám</t>
  </si>
  <si>
    <t>Uznesenie č.22</t>
  </si>
  <si>
    <t>MsZ 18.4.2023</t>
  </si>
  <si>
    <t>Programový rozpočet na rok 2023 - bežné výdavky</t>
  </si>
  <si>
    <t>Zariadenie pre seniorov, Zariadenie sociálnych služieb TRI DUBY</t>
  </si>
  <si>
    <t>Plnenie pohľadávok k 31.12.2023 v členení podľa obdobia a predmetu /v EUR/</t>
  </si>
  <si>
    <t xml:space="preserve">Geodetické zameranie a vytvorenie lokalizačného registra parkovísk v k. ú. Nová Dubnica - 1. etapa.  </t>
  </si>
  <si>
    <t>Vypracovanie PD - Predĺženie miestnej komunikácie Na hlinách I. a II. etapa</t>
  </si>
  <si>
    <t>Dôvodová správa - Záverečný účet Mesta Nová Dubnica  za rok 2023</t>
  </si>
  <si>
    <t>splátka úveru zo ZSS 3 DUBY</t>
  </si>
  <si>
    <t>Majetková účasť mesta k 31.12.2023</t>
  </si>
  <si>
    <t>Zmluva o dielo č. 21/2021 - Vykonané práce na rekonštrukcii kina Panorex.</t>
  </si>
  <si>
    <t>Vykonané práce na rekonštrukcii kina Panorex.</t>
  </si>
  <si>
    <t xml:space="preserve">Dopravné štúdie: šikmé parkovanie SNP, pozdĺžne parkovanie Trenčianska, vodorovné DZ SNP  Hviezdoslavova, chodník k LIDL-u.               </t>
  </si>
  <si>
    <t>účelová dotácia zo ŠR  na nákup lisu</t>
  </si>
  <si>
    <t>vodozádržné opatrenia v meste N. Dubnica - bývalé kino Panorex a okolie"</t>
  </si>
  <si>
    <t>vodozádržné opatrenia v meste N. Dubnica - bývalé kino Panorex a okolie" - spoluúčasť</t>
  </si>
  <si>
    <t>projekt "Zhodonocovanie biologicky rozložiteľných  komunálnych odpadov v meste N. Dubnica "  - spevnené plochy a nákup strojov</t>
  </si>
  <si>
    <t>projekt "Zvýšenie kapacity zberného dvora"</t>
  </si>
  <si>
    <t>projekt "Rekonštrukcia a modernizácia knižnice"</t>
  </si>
  <si>
    <t>*zostatky na bankových účtoch k 31.12.2023</t>
  </si>
  <si>
    <t>vratka nevyčerpanej dotácie na nocľaháreň</t>
  </si>
  <si>
    <t>prevod na účet SF - vysporiadanie účtu k 31.12.2023</t>
  </si>
  <si>
    <t>Hospodárenie spoločností za rok 2023</t>
  </si>
  <si>
    <t>Použitie rezervného fondu v roku 2023</t>
  </si>
  <si>
    <t>20. októbra NR SR schválila novelu zákona  č.583/2004 Z.z. o rozpočtových pravidlách územnej samosprávy a o zmene a doplnení niektorých zákonov v znení neskorších predpisov účinnú od 15.decembra 2022</t>
  </si>
  <si>
    <t>§ 21h - Prechodné ustanovenia k úpravám účinným od 15. decembra 2022</t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</si>
  <si>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Prijaté mimoriadne opatrenia budú platiť od účinnosti novely zákona č. 583/2004 Z. z. do 31. decembra 2023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</si>
  <si>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Ustanovenia §10 ods. 7 a 9 zákona č.583/2004 Z.z  a ustanovenie  §17 ods. 2  zákona č.583/2004 Z.z obec a vyšší územný celok nie sú povinné uplatňovať do 31.decembra 2023, v tomto období obec a vyšší územný celok nie sú povinné uplatňovať vo vzťahu ku zabezpečeniu vyrovnanosti bežného rozpočtu ani ustanovenia § 12 ods.3 a § 14 ods.3 To neplatí vo vzťahu k zostaveniu rozpočtu na roky 2024 až 2026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</si>
  <si>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Obec nie je povinná pri zostavení rozpočtu dodržať pravidlo vyrovnanosti  ustanovené v  §10 ods. 7 o rozpočtových pravidlách územnej samosprávy . Bežný rozpočet nemusí zostaviť ako vyrovnaný alebo prebytkový, ale  ho môže zostaviť  ako schodkový a to nielen z dôvodu, že vo výdavkoch bežného rozpočtu rozpočtuje použitie účelovo určených prostriedkov poskytnutých zo štátneho rozpočtu EÚ alebo na základe osobitného predpisu, nevyčerpaných  v minulých rokoch, ale aj z dôvodu použitia iných disponibilných zdrojov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</si>
  <si>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Obec nemusí sledovať v priebehu  rozpočtového roka vývoj hospodárenia podľa rozpočtu  a v prípade  potreby vykonávať zmeny v rozpočte, najmä zvýšenie  vlastných príjmov alebo zníženie výdavkov, s cieľom zabezpečiť vyrovnanosť bežného rozpočtu ku koncu rozpočtového roka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</si>
  <si>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Obec nemusí dodržiavať pravidlo použitia prostriedkov rezervného fondu na bežné   výdavky ustanovené v  §10 ods. 9 zákona o rozpočtových pravidlách územnej samosprávy, podľa ktorého  ak v priebehu rozpočtového roka vznikne potreba úhrady bežných výdavkov na odstránenie havarijného stavu majetku obce, alebo na likvidáciu škôd spôsobených živelnými pohromami alebo inou mimoriadnou okolnosťou, ktoré nie sú  rozpočtované a kryté príjmami bežného rozpočtu, môže obec na základe rozhodnutia svojho zastupiteľstva použiť prostriedky rezervného fondu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</si>
  <si>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Obec nemusí dodržiavať pravidlo použitia prostriedkov rezervného fondu na bežné   výdavky ustanovené v  §10 ods. 9 zákona o rozpočtových pravidlách územnej samosprávy, podľa ktorého prostriedky rezervného fondu môže obec na základe rozhodnutia svojho zastupiteľstva použiť aj na úhradu záväzkov bežného rozpočtu, ktoré vznikli v predchádzajúcich rokoch, maximálne v sume prebytku bežného rozpočtu vykázaného za predchádzajúci rozpočtový rok.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</si>
  <si>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Obec má oprávnenie použiť prostriedky rezervného fondu na bežné výdavky bez týchto zákonných obmedzení.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</si>
  <si>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Neplatí časové obmedzenie pre vykonávanie zmien rozpočtu rozpočtovým  oparením podľa  §14 ods. 2 písm. d</t>
    </r>
    <r>
      <rPr>
        <sz val="10"/>
        <rFont val="Arial Narrow"/>
        <family val="2"/>
        <charset val="238"/>
      </rPr>
      <t>)</t>
    </r>
    <r>
      <rPr>
        <sz val="10"/>
        <rFont val="Calibri"/>
        <family val="2"/>
        <charset val="238"/>
      </rPr>
      <t xml:space="preserve"> zákona o rozpočtových pravidlách územnej samosprávy</t>
    </r>
    <r>
      <rPr>
        <sz val="10"/>
        <rFont val="Arial Narrow"/>
        <family val="2"/>
        <charset val="238"/>
      </rPr>
      <t xml:space="preserve">; </t>
    </r>
    <r>
      <rPr>
        <sz val="10"/>
        <rFont val="Calibri"/>
        <family val="2"/>
        <charset val="238"/>
      </rPr>
      <t>obec aj po 31. auguste príslušného rozpočtového roka môže vykonávať povolené prekročenie a viazanie finančných operácií, ktoré budú mať za dôsledok zvýšenie schodku rozpočtu obce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</si>
  <si>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 xml:space="preserve">Neuplatní sa ani povinnosť obce použiť návratné zdroje financovania len na úhradu kapitálových výdavkov. Návratné zdroje financovania sa budú môcť použiť aj na úhradu bežných výdavkov.  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</si>
  <si>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i/>
        <sz val="10"/>
        <rFont val="Calibri"/>
        <family val="2"/>
        <charset val="238"/>
      </rPr>
      <t xml:space="preserve"> na úhradu bežných výdavkov použiť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</si>
  <si>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Calibri"/>
        <family val="2"/>
        <charset val="238"/>
      </rPr>
      <t>prostriedky rezervného fondu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</si>
  <si>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Calibri"/>
        <family val="2"/>
        <charset val="238"/>
      </rPr>
      <t>kapitálové príjmy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</si>
  <si>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Calibri"/>
        <family val="2"/>
        <charset val="238"/>
      </rPr>
      <t>návratné zdroje financovania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</si>
  <si>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Calibri"/>
        <family val="2"/>
        <charset val="238"/>
      </rPr>
      <t>vykonávať zmeny rozpočtu rozpočtovým opatrením podľa  §14 ods. 2 písm. d</t>
    </r>
    <r>
      <rPr>
        <sz val="10"/>
        <rFont val="Arial Narrow"/>
        <family val="2"/>
        <charset val="238"/>
      </rPr>
      <t>)</t>
    </r>
    <r>
      <rPr>
        <sz val="10"/>
        <rFont val="Calibri"/>
        <family val="2"/>
        <charset val="238"/>
      </rPr>
      <t xml:space="preserve"> zákona č. 583/2004   Z. z. - povolené prekročenie a viazanie finančných operácií.</t>
    </r>
  </si>
  <si>
    <t>nákup výpočtovej techniky</t>
  </si>
  <si>
    <t>modernizácia knižnice - práce</t>
  </si>
  <si>
    <t>spoluúčasť na projekte BRKO</t>
  </si>
  <si>
    <t>N. Dubnica Invest s.r.o. - dotácia</t>
  </si>
  <si>
    <t>dotácie - šport</t>
  </si>
  <si>
    <t>riadok 1-36</t>
  </si>
  <si>
    <t>Usmernenia, ktoré boli  neplatné pre rok 2023:</t>
  </si>
  <si>
    <t>Usmernenia, ktoré boli  platné pre rok 2023:</t>
  </si>
  <si>
    <t>preklenovací úver SLSP a.s.</t>
  </si>
  <si>
    <t>1-42</t>
  </si>
  <si>
    <t>43-76</t>
  </si>
  <si>
    <t>77-78</t>
  </si>
  <si>
    <t>79-80</t>
  </si>
  <si>
    <t>81</t>
  </si>
  <si>
    <t>82-83</t>
  </si>
  <si>
    <t>84-85</t>
  </si>
  <si>
    <t>86-87</t>
  </si>
  <si>
    <t>88-91</t>
  </si>
  <si>
    <t>92-97</t>
  </si>
  <si>
    <t>98</t>
  </si>
  <si>
    <t>99-100</t>
  </si>
  <si>
    <t>101</t>
  </si>
  <si>
    <t>102-103</t>
  </si>
  <si>
    <t>104</t>
  </si>
  <si>
    <t>105-116</t>
  </si>
  <si>
    <t>117</t>
  </si>
  <si>
    <t>118</t>
  </si>
  <si>
    <t>119</t>
  </si>
  <si>
    <t>120</t>
  </si>
  <si>
    <t>121</t>
  </si>
  <si>
    <t>122-123</t>
  </si>
  <si>
    <t>124-125</t>
  </si>
  <si>
    <t>Správa o hospodárení za rok   - Zariadenie sociálnych služieb TRI DUBY</t>
  </si>
  <si>
    <t>č.3a)</t>
  </si>
  <si>
    <t>č.3b)</t>
  </si>
  <si>
    <t>Súvaha a výkaz ziskov a strát</t>
  </si>
  <si>
    <t>Plnenie rozpočtu k 31.12.</t>
  </si>
  <si>
    <t>Mesto Nová Dubnica zverejňuje touto formou informácie o výške výnosu z poplatku za rozvoj a jeho použití v členení použitia výnosov podľa realizovaných projektov v záverečnom účte mesta na úradnej tabuli a na webovom sídle mesta najmenej raz ročne.</t>
  </si>
  <si>
    <t>Finančné operácie  k 31.12.2023 - tvorba a čerpanie /v EUR/</t>
  </si>
  <si>
    <t>FINANČNÉ PASÍVA</t>
  </si>
  <si>
    <t>Prehľad o stave a vývoji dlhu</t>
  </si>
  <si>
    <t xml:space="preserve">a/ celková suma dlhu obce a VUC neprekročí 60 % skutočných bežných príjmov predchádzajúceho  rozpočtového roka a </t>
  </si>
  <si>
    <t xml:space="preserve">bežné príjmy mesta  za predchádzajúci rok </t>
  </si>
  <si>
    <t xml:space="preserve">   </t>
  </si>
  <si>
    <t>počet obyvateľov mesta</t>
  </si>
  <si>
    <t>c/ prepočet výšky dlhu na občana</t>
  </si>
  <si>
    <r>
      <t>b/ suma ročných splátok návratných zdrojov financovania, vrátane úhrady výnosov a suma splátok záväzkov z investičných dodávateľských úverov</t>
    </r>
    <r>
      <rPr>
        <sz val="10"/>
        <rFont val="Arial Narrow"/>
        <family val="2"/>
        <charset val="238"/>
      </rPr>
      <t>²¹ᵃ⁾</t>
    </r>
    <r>
      <rPr>
        <i/>
        <sz val="10"/>
        <rFont val="Arial Narrow"/>
        <family val="2"/>
        <charset val="238"/>
      </rPr>
      <t xml:space="preserve"> neprekročí  v príslušnom rozpočtovom roku 25 % skutočných bežných príjmov predchádzajúceho rozpočtového roka znížených o prostriedky poskytnuté v príslušnom rozpočtovom roku obci alebo VUC z rozpočtu iného subjektu verejnej správy, prostriedky poskytnuté z EU  a iné prostriedky zo zahraničia alebo prostriedky získané na základe osobitného predpisu</t>
    </r>
    <r>
      <rPr>
        <sz val="10"/>
        <rFont val="Arial Narrow"/>
        <family val="2"/>
        <charset val="238"/>
      </rPr>
      <t xml:space="preserve">¹⁷ᵃ⁾. </t>
    </r>
    <r>
      <rPr>
        <i/>
        <sz val="10"/>
        <rFont val="Arial Narrow"/>
        <family val="2"/>
        <charset val="238"/>
      </rPr>
      <t>/Znenie je účinné od 1.1.2017./, pričom platí , že obe podmienky musia byť splnené súčasne.</t>
    </r>
  </si>
  <si>
    <t>Hospodársky výsledok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</si>
</sst>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2" formatCode="#,##0.0000"/>
    <numFmt numFmtId="183" formatCode="#,##0.00\ [$€-1]"/>
    <numFmt numFmtId="188" formatCode="#,##0.00\ [$EUR];[Red]#,##0.00\ [$EUR]"/>
    <numFmt numFmtId="189" formatCode="#,##0.000"/>
    <numFmt numFmtId="193" formatCode="#,##0\ &quot;€&quot;"/>
  </numFmts>
  <fonts count="81" x14ac:knownFonts="1">
    <font>
      <sz val="10"/>
      <name val="Arial CE"/>
      <charset val="238"/>
    </font>
    <font>
      <b/>
      <sz val="12"/>
      <name val="Lucida Console"/>
      <family val="3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8"/>
      <name val="Times New Roman CE"/>
      <family val="1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i/>
      <sz val="10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i/>
      <sz val="10"/>
      <color indexed="10"/>
      <name val="Arial Narrow"/>
      <family val="2"/>
      <charset val="238"/>
    </font>
    <font>
      <b/>
      <i/>
      <sz val="10"/>
      <color indexed="12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indexed="21"/>
      <name val="Arial Narrow"/>
      <family val="2"/>
      <charset val="238"/>
    </font>
    <font>
      <b/>
      <i/>
      <sz val="10"/>
      <color indexed="21"/>
      <name val="Arial Narrow"/>
      <family val="2"/>
      <charset val="238"/>
    </font>
    <font>
      <i/>
      <sz val="10"/>
      <color indexed="21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1"/>
      <name val="Lucida Console"/>
      <family val="3"/>
      <charset val="238"/>
    </font>
    <font>
      <sz val="11"/>
      <name val="Lucida Console"/>
      <family val="3"/>
      <charset val="238"/>
    </font>
    <font>
      <sz val="10"/>
      <name val="Lucida Console"/>
      <family val="3"/>
      <charset val="238"/>
    </font>
    <font>
      <b/>
      <i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Times New Roman"/>
      <family val="1"/>
    </font>
    <font>
      <sz val="10"/>
      <color indexed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Lucida Console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 Narrow"/>
      <family val="2"/>
      <charset val="238"/>
    </font>
    <font>
      <sz val="11"/>
      <name val="Arial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21"/>
      <name val="Arial Narrow"/>
      <family val="2"/>
      <charset val="238"/>
    </font>
    <font>
      <sz val="9"/>
      <name val="Arial CE"/>
      <charset val="238"/>
    </font>
    <font>
      <b/>
      <i/>
      <sz val="10"/>
      <name val="MS Sans Serif"/>
      <family val="2"/>
    </font>
    <font>
      <b/>
      <i/>
      <sz val="6"/>
      <name val="MS Sans Serif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indexed="2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i/>
      <sz val="8.5"/>
      <name val="Arial Narrow"/>
      <family val="2"/>
      <charset val="238"/>
    </font>
    <font>
      <sz val="8"/>
      <name val="Arial CE"/>
      <charset val="238"/>
    </font>
    <font>
      <sz val="14"/>
      <name val="Arial CE"/>
      <charset val="238"/>
    </font>
    <font>
      <i/>
      <sz val="10"/>
      <name val="Arial CE"/>
      <charset val="238"/>
    </font>
    <font>
      <i/>
      <sz val="10"/>
      <color indexed="10"/>
      <name val="Arial Narrow"/>
      <family val="2"/>
      <charset val="238"/>
    </font>
    <font>
      <sz val="10"/>
      <name val="Wingdings"/>
      <charset val="2"/>
    </font>
    <font>
      <sz val="7"/>
      <name val="Times New Roman"/>
      <family val="1"/>
      <charset val="238"/>
    </font>
    <font>
      <sz val="10"/>
      <name val="Symbol"/>
      <family val="1"/>
      <charset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8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0"/>
      <color rgb="FF7030A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9" tint="-0.499984740745262"/>
      <name val="Arial Narrow"/>
      <family val="2"/>
      <charset val="238"/>
    </font>
    <font>
      <b/>
      <i/>
      <sz val="10"/>
      <color theme="9" tint="-0.499984740745262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6" fillId="0" borderId="0"/>
  </cellStyleXfs>
  <cellXfs count="12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Fill="1"/>
    <xf numFmtId="4" fontId="12" fillId="0" borderId="0" xfId="0" applyNumberFormat="1" applyFont="1" applyFill="1"/>
    <xf numFmtId="0" fontId="12" fillId="0" borderId="0" xfId="0" applyFont="1" applyFill="1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4" fontId="9" fillId="0" borderId="0" xfId="0" applyNumberFormat="1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0" fontId="13" fillId="0" borderId="0" xfId="0" applyFont="1" applyFill="1"/>
    <xf numFmtId="4" fontId="13" fillId="0" borderId="0" xfId="0" applyNumberFormat="1" applyFont="1" applyFill="1"/>
    <xf numFmtId="4" fontId="16" fillId="0" borderId="0" xfId="0" applyNumberFormat="1" applyFont="1" applyFill="1"/>
    <xf numFmtId="0" fontId="16" fillId="0" borderId="0" xfId="0" applyFont="1" applyFill="1"/>
    <xf numFmtId="0" fontId="15" fillId="0" borderId="0" xfId="0" applyFont="1" applyFill="1"/>
    <xf numFmtId="4" fontId="15" fillId="0" borderId="0" xfId="0" applyNumberFormat="1" applyFont="1" applyFill="1"/>
    <xf numFmtId="0" fontId="10" fillId="0" borderId="1" xfId="0" applyFont="1" applyFill="1" applyBorder="1"/>
    <xf numFmtId="4" fontId="10" fillId="0" borderId="1" xfId="0" applyNumberFormat="1" applyFont="1" applyFill="1" applyBorder="1"/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9" fillId="0" borderId="0" xfId="0" applyFont="1" applyFill="1"/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0" xfId="0" applyFont="1"/>
    <xf numFmtId="0" fontId="23" fillId="0" borderId="0" xfId="0" applyFont="1"/>
    <xf numFmtId="4" fontId="12" fillId="0" borderId="0" xfId="0" applyNumberFormat="1" applyFont="1"/>
    <xf numFmtId="0" fontId="12" fillId="0" borderId="0" xfId="0" applyFont="1"/>
    <xf numFmtId="0" fontId="13" fillId="0" borderId="0" xfId="0" applyFont="1"/>
    <xf numFmtId="0" fontId="24" fillId="0" borderId="0" xfId="0" applyFont="1"/>
    <xf numFmtId="4" fontId="10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/>
    <xf numFmtId="4" fontId="10" fillId="0" borderId="3" xfId="0" applyNumberFormat="1" applyFont="1" applyFill="1" applyBorder="1"/>
    <xf numFmtId="0" fontId="12" fillId="0" borderId="4" xfId="0" applyFont="1" applyFill="1" applyBorder="1"/>
    <xf numFmtId="4" fontId="10" fillId="0" borderId="4" xfId="0" applyNumberFormat="1" applyFont="1" applyFill="1" applyBorder="1"/>
    <xf numFmtId="4" fontId="10" fillId="0" borderId="5" xfId="0" applyNumberFormat="1" applyFont="1" applyFill="1" applyBorder="1"/>
    <xf numFmtId="0" fontId="12" fillId="0" borderId="2" xfId="0" applyFont="1" applyFill="1" applyBorder="1"/>
    <xf numFmtId="4" fontId="12" fillId="0" borderId="2" xfId="0" applyNumberFormat="1" applyFont="1" applyFill="1" applyBorder="1"/>
    <xf numFmtId="4" fontId="14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/>
    <xf numFmtId="4" fontId="10" fillId="0" borderId="0" xfId="0" applyNumberFormat="1" applyFont="1" applyFill="1" applyBorder="1"/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/>
    <xf numFmtId="4" fontId="10" fillId="0" borderId="0" xfId="0" applyNumberFormat="1" applyFont="1" applyFill="1" applyAlignment="1"/>
    <xf numFmtId="0" fontId="14" fillId="0" borderId="0" xfId="0" applyFont="1"/>
    <xf numFmtId="0" fontId="10" fillId="0" borderId="0" xfId="0" applyFont="1" applyFill="1" applyBorder="1"/>
    <xf numFmtId="0" fontId="10" fillId="0" borderId="3" xfId="0" applyFont="1" applyFill="1" applyBorder="1"/>
    <xf numFmtId="0" fontId="13" fillId="0" borderId="0" xfId="0" applyFont="1" applyFill="1" applyBorder="1"/>
    <xf numFmtId="0" fontId="17" fillId="0" borderId="0" xfId="0" applyFont="1" applyFill="1" applyBorder="1" applyAlignment="1">
      <alignment wrapText="1"/>
    </xf>
    <xf numFmtId="4" fontId="12" fillId="0" borderId="0" xfId="0" applyNumberFormat="1" applyFont="1" applyFill="1" applyAlignment="1">
      <alignment horizontal="right"/>
    </xf>
    <xf numFmtId="0" fontId="13" fillId="2" borderId="6" xfId="0" applyFont="1" applyFill="1" applyBorder="1"/>
    <xf numFmtId="4" fontId="13" fillId="2" borderId="7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13" fillId="2" borderId="9" xfId="0" applyFont="1" applyFill="1" applyBorder="1"/>
    <xf numFmtId="4" fontId="13" fillId="2" borderId="2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left" vertical="center"/>
    </xf>
    <xf numFmtId="0" fontId="10" fillId="0" borderId="12" xfId="0" applyFont="1" applyFill="1" applyBorder="1"/>
    <xf numFmtId="4" fontId="10" fillId="0" borderId="5" xfId="0" applyNumberFormat="1" applyFont="1" applyFill="1" applyBorder="1" applyAlignment="1">
      <alignment horizontal="right"/>
    </xf>
    <xf numFmtId="0" fontId="10" fillId="0" borderId="13" xfId="0" applyFont="1" applyBorder="1"/>
    <xf numFmtId="0" fontId="10" fillId="0" borderId="14" xfId="0" applyFont="1" applyBorder="1"/>
    <xf numFmtId="0" fontId="17" fillId="0" borderId="4" xfId="0" applyFont="1" applyBorder="1" applyAlignment="1">
      <alignment horizontal="left" vertical="center"/>
    </xf>
    <xf numFmtId="0" fontId="71" fillId="0" borderId="0" xfId="0" applyFont="1"/>
    <xf numFmtId="4" fontId="71" fillId="0" borderId="0" xfId="0" applyNumberFormat="1" applyFont="1" applyAlignment="1">
      <alignment horizontal="right"/>
    </xf>
    <xf numFmtId="4" fontId="71" fillId="0" borderId="0" xfId="0" applyNumberFormat="1" applyFont="1"/>
    <xf numFmtId="0" fontId="72" fillId="0" borderId="0" xfId="0" applyFont="1"/>
    <xf numFmtId="0" fontId="26" fillId="0" borderId="0" xfId="0" applyFont="1"/>
    <xf numFmtId="4" fontId="12" fillId="0" borderId="0" xfId="0" applyNumberFormat="1" applyFont="1" applyAlignment="1">
      <alignment horizontal="right"/>
    </xf>
    <xf numFmtId="0" fontId="16" fillId="0" borderId="0" xfId="0" applyFont="1"/>
    <xf numFmtId="4" fontId="16" fillId="0" borderId="0" xfId="0" applyNumberFormat="1" applyFont="1" applyAlignment="1">
      <alignment horizontal="right"/>
    </xf>
    <xf numFmtId="0" fontId="28" fillId="0" borderId="0" xfId="0" applyFont="1"/>
    <xf numFmtId="0" fontId="10" fillId="0" borderId="6" xfId="0" applyFont="1" applyBorder="1"/>
    <xf numFmtId="4" fontId="10" fillId="0" borderId="7" xfId="0" applyNumberFormat="1" applyFont="1" applyBorder="1" applyAlignment="1">
      <alignment horizontal="right"/>
    </xf>
    <xf numFmtId="0" fontId="14" fillId="0" borderId="15" xfId="0" applyFont="1" applyBorder="1"/>
    <xf numFmtId="4" fontId="10" fillId="0" borderId="4" xfId="0" applyNumberFormat="1" applyFont="1" applyBorder="1" applyAlignment="1">
      <alignment horizontal="right"/>
    </xf>
    <xf numFmtId="0" fontId="14" fillId="0" borderId="16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4" xfId="0" applyFont="1" applyBorder="1"/>
    <xf numFmtId="4" fontId="13" fillId="0" borderId="0" xfId="0" applyNumberFormat="1" applyFont="1" applyFill="1" applyAlignment="1">
      <alignment horizontal="right"/>
    </xf>
    <xf numFmtId="0" fontId="10" fillId="0" borderId="17" xfId="0" applyFont="1" applyBorder="1"/>
    <xf numFmtId="4" fontId="10" fillId="0" borderId="11" xfId="0" applyNumberFormat="1" applyFont="1" applyBorder="1" applyAlignment="1">
      <alignment horizontal="right"/>
    </xf>
    <xf numFmtId="0" fontId="14" fillId="0" borderId="18" xfId="0" applyFont="1" applyBorder="1" applyAlignment="1">
      <alignment horizontal="left" vertical="center" wrapText="1"/>
    </xf>
    <xf numFmtId="0" fontId="10" fillId="0" borderId="19" xfId="0" applyFont="1" applyBorder="1"/>
    <xf numFmtId="0" fontId="10" fillId="0" borderId="9" xfId="0" applyFont="1" applyBorder="1"/>
    <xf numFmtId="4" fontId="10" fillId="0" borderId="0" xfId="0" applyNumberFormat="1" applyFont="1" applyAlignment="1">
      <alignment horizontal="right"/>
    </xf>
    <xf numFmtId="0" fontId="13" fillId="2" borderId="20" xfId="0" applyFont="1" applyFill="1" applyBorder="1"/>
    <xf numFmtId="0" fontId="13" fillId="2" borderId="21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/>
    <xf numFmtId="4" fontId="10" fillId="0" borderId="5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4" fontId="10" fillId="0" borderId="0" xfId="0" applyNumberFormat="1" applyFont="1" applyAlignment="1">
      <alignment horizontal="left"/>
    </xf>
    <xf numFmtId="0" fontId="14" fillId="0" borderId="18" xfId="0" applyFont="1" applyBorder="1" applyAlignment="1">
      <alignment horizontal="center"/>
    </xf>
    <xf numFmtId="4" fontId="72" fillId="0" borderId="0" xfId="0" applyNumberFormat="1" applyFont="1"/>
    <xf numFmtId="0" fontId="13" fillId="2" borderId="23" xfId="0" applyFont="1" applyFill="1" applyBorder="1" applyAlignment="1">
      <alignment horizontal="center"/>
    </xf>
    <xf numFmtId="0" fontId="10" fillId="0" borderId="2" xfId="0" applyFont="1" applyBorder="1"/>
    <xf numFmtId="4" fontId="12" fillId="0" borderId="0" xfId="0" applyNumberFormat="1" applyFont="1" applyFill="1" applyBorder="1" applyAlignment="1">
      <alignment horizontal="right"/>
    </xf>
    <xf numFmtId="4" fontId="13" fillId="2" borderId="9" xfId="0" applyNumberFormat="1" applyFont="1" applyFill="1" applyBorder="1" applyAlignment="1">
      <alignment horizontal="right"/>
    </xf>
    <xf numFmtId="0" fontId="17" fillId="0" borderId="24" xfId="0" applyFont="1" applyBorder="1"/>
    <xf numFmtId="0" fontId="17" fillId="0" borderId="22" xfId="0" applyFont="1" applyBorder="1"/>
    <xf numFmtId="0" fontId="13" fillId="2" borderId="2" xfId="0" applyFont="1" applyFill="1" applyBorder="1" applyAlignment="1">
      <alignment horizontal="center"/>
    </xf>
    <xf numFmtId="0" fontId="30" fillId="0" borderId="0" xfId="0" applyFont="1"/>
    <xf numFmtId="0" fontId="27" fillId="0" borderId="0" xfId="0" applyFont="1"/>
    <xf numFmtId="0" fontId="10" fillId="4" borderId="9" xfId="0" applyFont="1" applyFill="1" applyBorder="1"/>
    <xf numFmtId="0" fontId="17" fillId="4" borderId="2" xfId="0" applyFont="1" applyFill="1" applyBorder="1" applyAlignment="1">
      <alignment horizontal="left"/>
    </xf>
    <xf numFmtId="0" fontId="10" fillId="4" borderId="12" xfId="0" applyFont="1" applyFill="1" applyBorder="1"/>
    <xf numFmtId="0" fontId="10" fillId="4" borderId="4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183" fontId="10" fillId="0" borderId="0" xfId="0" applyNumberFormat="1" applyFont="1"/>
    <xf numFmtId="4" fontId="27" fillId="0" borderId="0" xfId="0" applyNumberFormat="1" applyFont="1"/>
    <xf numFmtId="0" fontId="30" fillId="0" borderId="0" xfId="0" applyFont="1" applyAlignment="1">
      <alignment horizontal="left"/>
    </xf>
    <xf numFmtId="0" fontId="33" fillId="0" borderId="0" xfId="0" applyFont="1"/>
    <xf numFmtId="0" fontId="11" fillId="0" borderId="0" xfId="0" applyFont="1"/>
    <xf numFmtId="0" fontId="11" fillId="0" borderId="2" xfId="0" applyFont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vertical="center"/>
    </xf>
    <xf numFmtId="3" fontId="15" fillId="5" borderId="2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3" fontId="11" fillId="6" borderId="10" xfId="0" applyNumberFormat="1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vertical="center"/>
    </xf>
    <xf numFmtId="3" fontId="11" fillId="6" borderId="3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/>
    <xf numFmtId="3" fontId="15" fillId="5" borderId="3" xfId="0" applyNumberFormat="1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vertical="center"/>
    </xf>
    <xf numFmtId="3" fontId="11" fillId="6" borderId="5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/>
    <xf numFmtId="3" fontId="11" fillId="6" borderId="11" xfId="0" applyNumberFormat="1" applyFont="1" applyFill="1" applyBorder="1" applyAlignment="1" applyProtection="1">
      <alignment vertical="center"/>
      <protection locked="0"/>
    </xf>
    <xf numFmtId="3" fontId="11" fillId="6" borderId="28" xfId="0" applyNumberFormat="1" applyFont="1" applyFill="1" applyBorder="1" applyAlignment="1" applyProtection="1">
      <alignment vertical="center"/>
      <protection locked="0"/>
    </xf>
    <xf numFmtId="0" fontId="15" fillId="4" borderId="2" xfId="0" applyFont="1" applyFill="1" applyBorder="1" applyAlignment="1">
      <alignment vertical="center"/>
    </xf>
    <xf numFmtId="3" fontId="15" fillId="5" borderId="1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5" fillId="4" borderId="2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/>
    </xf>
    <xf numFmtId="3" fontId="15" fillId="5" borderId="23" xfId="0" applyNumberFormat="1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vertical="center"/>
    </xf>
    <xf numFmtId="3" fontId="15" fillId="5" borderId="7" xfId="0" applyNumberFormat="1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1" xfId="1" applyFont="1" applyBorder="1" applyAlignment="1">
      <alignment vertical="center"/>
    </xf>
    <xf numFmtId="4" fontId="10" fillId="7" borderId="18" xfId="0" applyNumberFormat="1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4" fontId="10" fillId="7" borderId="16" xfId="0" applyNumberFormat="1" applyFont="1" applyFill="1" applyBorder="1" applyAlignment="1" applyProtection="1">
      <alignment vertical="center"/>
      <protection locked="0"/>
    </xf>
    <xf numFmtId="0" fontId="34" fillId="4" borderId="2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3" fontId="15" fillId="5" borderId="0" xfId="0" applyNumberFormat="1" applyFont="1" applyFill="1" applyBorder="1" applyAlignment="1">
      <alignment vertical="center"/>
    </xf>
    <xf numFmtId="3" fontId="10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6" xfId="0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" fontId="2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1" xfId="0" applyFont="1" applyBorder="1"/>
    <xf numFmtId="3" fontId="3" fillId="0" borderId="18" xfId="0" applyNumberFormat="1" applyFont="1" applyBorder="1"/>
    <xf numFmtId="0" fontId="2" fillId="0" borderId="19" xfId="0" applyFont="1" applyBorder="1" applyAlignment="1">
      <alignment horizontal="right"/>
    </xf>
    <xf numFmtId="0" fontId="2" fillId="0" borderId="3" xfId="0" applyFont="1" applyBorder="1"/>
    <xf numFmtId="3" fontId="2" fillId="0" borderId="30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4" xfId="0" applyFont="1" applyBorder="1"/>
    <xf numFmtId="3" fontId="2" fillId="0" borderId="16" xfId="0" applyNumberFormat="1" applyFont="1" applyBorder="1"/>
    <xf numFmtId="0" fontId="3" fillId="0" borderId="31" xfId="0" applyFont="1" applyBorder="1" applyAlignment="1">
      <alignment horizontal="right"/>
    </xf>
    <xf numFmtId="0" fontId="3" fillId="0" borderId="10" xfId="0" applyFont="1" applyBorder="1"/>
    <xf numFmtId="3" fontId="3" fillId="0" borderId="24" xfId="0" applyNumberFormat="1" applyFont="1" applyBorder="1"/>
    <xf numFmtId="0" fontId="2" fillId="0" borderId="13" xfId="0" applyFont="1" applyBorder="1" applyAlignment="1">
      <alignment horizontal="right"/>
    </xf>
    <xf numFmtId="0" fontId="2" fillId="0" borderId="8" xfId="0" applyFont="1" applyBorder="1"/>
    <xf numFmtId="3" fontId="2" fillId="0" borderId="32" xfId="0" applyNumberFormat="1" applyFont="1" applyBorder="1"/>
    <xf numFmtId="0" fontId="7" fillId="0" borderId="9" xfId="0" applyFont="1" applyBorder="1" applyAlignment="1">
      <alignment horizontal="right"/>
    </xf>
    <xf numFmtId="0" fontId="7" fillId="0" borderId="2" xfId="0" applyFont="1" applyBorder="1"/>
    <xf numFmtId="3" fontId="7" fillId="0" borderId="23" xfId="0" applyNumberFormat="1" applyFont="1" applyBorder="1"/>
    <xf numFmtId="0" fontId="4" fillId="0" borderId="9" xfId="0" applyFont="1" applyBorder="1" applyAlignment="1">
      <alignment horizontal="right"/>
    </xf>
    <xf numFmtId="0" fontId="4" fillId="0" borderId="2" xfId="0" applyFont="1" applyBorder="1"/>
    <xf numFmtId="3" fontId="4" fillId="0" borderId="23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0" fontId="3" fillId="0" borderId="33" xfId="0" applyFont="1" applyBorder="1" applyAlignment="1">
      <alignment horizontal="right"/>
    </xf>
    <xf numFmtId="0" fontId="3" fillId="0" borderId="28" xfId="0" applyFont="1" applyBorder="1" applyAlignment="1"/>
    <xf numFmtId="3" fontId="3" fillId="0" borderId="34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3" fontId="7" fillId="0" borderId="22" xfId="0" applyNumberFormat="1" applyFont="1" applyBorder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6" fillId="0" borderId="17" xfId="0" applyFont="1" applyBorder="1" applyAlignment="1">
      <alignment horizontal="right"/>
    </xf>
    <xf numFmtId="0" fontId="6" fillId="0" borderId="11" xfId="0" applyFont="1" applyBorder="1"/>
    <xf numFmtId="0" fontId="6" fillId="0" borderId="19" xfId="0" applyFont="1" applyBorder="1" applyAlignment="1">
      <alignment horizontal="right"/>
    </xf>
    <xf numFmtId="0" fontId="6" fillId="0" borderId="3" xfId="0" applyFont="1" applyBorder="1"/>
    <xf numFmtId="0" fontId="6" fillId="0" borderId="31" xfId="0" applyFont="1" applyBorder="1" applyAlignment="1">
      <alignment horizontal="right"/>
    </xf>
    <xf numFmtId="0" fontId="6" fillId="0" borderId="10" xfId="0" applyFont="1" applyBorder="1"/>
    <xf numFmtId="0" fontId="10" fillId="0" borderId="3" xfId="0" applyFont="1" applyBorder="1"/>
    <xf numFmtId="4" fontId="10" fillId="0" borderId="3" xfId="0" applyNumberFormat="1" applyFont="1" applyBorder="1"/>
    <xf numFmtId="0" fontId="10" fillId="0" borderId="10" xfId="0" applyFont="1" applyBorder="1"/>
    <xf numFmtId="4" fontId="14" fillId="0" borderId="0" xfId="0" applyNumberFormat="1" applyFont="1" applyFill="1" applyAlignment="1"/>
    <xf numFmtId="0" fontId="11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35" xfId="0" applyFont="1" applyBorder="1"/>
    <xf numFmtId="0" fontId="10" fillId="0" borderId="31" xfId="0" applyFont="1" applyBorder="1"/>
    <xf numFmtId="4" fontId="10" fillId="0" borderId="10" xfId="0" applyNumberFormat="1" applyFont="1" applyBorder="1"/>
    <xf numFmtId="0" fontId="10" fillId="0" borderId="36" xfId="0" applyFont="1" applyBorder="1"/>
    <xf numFmtId="0" fontId="10" fillId="0" borderId="37" xfId="0" applyFont="1" applyBorder="1"/>
    <xf numFmtId="4" fontId="10" fillId="0" borderId="8" xfId="0" applyNumberFormat="1" applyFont="1" applyBorder="1"/>
    <xf numFmtId="4" fontId="10" fillId="0" borderId="2" xfId="0" applyNumberFormat="1" applyFont="1" applyBorder="1"/>
    <xf numFmtId="4" fontId="10" fillId="0" borderId="21" xfId="0" applyNumberFormat="1" applyFont="1" applyBorder="1"/>
    <xf numFmtId="0" fontId="10" fillId="0" borderId="25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26" xfId="0" applyFont="1" applyBorder="1"/>
    <xf numFmtId="0" fontId="10" fillId="0" borderId="8" xfId="0" applyFont="1" applyBorder="1"/>
    <xf numFmtId="0" fontId="10" fillId="0" borderId="27" xfId="0" applyFont="1" applyBorder="1"/>
    <xf numFmtId="0" fontId="10" fillId="0" borderId="25" xfId="0" applyFont="1" applyBorder="1"/>
    <xf numFmtId="49" fontId="11" fillId="0" borderId="0" xfId="0" applyNumberFormat="1" applyFont="1"/>
    <xf numFmtId="49" fontId="10" fillId="0" borderId="0" xfId="0" applyNumberFormat="1" applyFont="1" applyAlignment="1"/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/>
    <xf numFmtId="4" fontId="41" fillId="0" borderId="0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vertical="center"/>
    </xf>
    <xf numFmtId="0" fontId="10" fillId="0" borderId="33" xfId="0" applyFont="1" applyFill="1" applyBorder="1"/>
    <xf numFmtId="0" fontId="10" fillId="0" borderId="6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Alignment="1"/>
    <xf numFmtId="0" fontId="10" fillId="0" borderId="0" xfId="0" applyFont="1" applyFill="1" applyAlignment="1">
      <alignment horizontal="right"/>
    </xf>
    <xf numFmtId="0" fontId="14" fillId="0" borderId="0" xfId="0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0" fontId="14" fillId="0" borderId="38" xfId="0" applyFont="1" applyFill="1" applyBorder="1" applyAlignment="1">
      <alignment horizontal="left"/>
    </xf>
    <xf numFmtId="3" fontId="14" fillId="0" borderId="0" xfId="0" applyNumberFormat="1" applyFont="1" applyFill="1"/>
    <xf numFmtId="0" fontId="20" fillId="0" borderId="39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3" fontId="14" fillId="0" borderId="40" xfId="0" applyNumberFormat="1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 horizontal="left"/>
    </xf>
    <xf numFmtId="0" fontId="14" fillId="0" borderId="41" xfId="0" applyFont="1" applyFill="1" applyBorder="1"/>
    <xf numFmtId="49" fontId="10" fillId="0" borderId="42" xfId="0" applyNumberFormat="1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188" fontId="10" fillId="0" borderId="40" xfId="0" applyNumberFormat="1" applyFont="1" applyFill="1" applyBorder="1" applyAlignment="1">
      <alignment horizontal="left"/>
    </xf>
    <xf numFmtId="3" fontId="12" fillId="0" borderId="40" xfId="0" applyNumberFormat="1" applyFont="1" applyFill="1" applyBorder="1" applyAlignment="1">
      <alignment horizontal="left"/>
    </xf>
    <xf numFmtId="189" fontId="10" fillId="0" borderId="40" xfId="0" applyNumberFormat="1" applyFont="1" applyFill="1" applyBorder="1" applyAlignment="1">
      <alignment horizontal="left"/>
    </xf>
    <xf numFmtId="188" fontId="10" fillId="0" borderId="41" xfId="0" applyNumberFormat="1" applyFont="1" applyFill="1" applyBorder="1" applyAlignment="1">
      <alignment horizontal="left"/>
    </xf>
    <xf numFmtId="188" fontId="13" fillId="0" borderId="2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0" fontId="10" fillId="0" borderId="0" xfId="0" applyFont="1" applyFill="1" applyBorder="1" applyAlignment="1">
      <alignment horizontal="left" wrapText="1"/>
    </xf>
    <xf numFmtId="188" fontId="10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3" fontId="13" fillId="0" borderId="0" xfId="0" applyNumberFormat="1" applyFont="1" applyFill="1" applyAlignment="1">
      <alignment horizontal="left"/>
    </xf>
    <xf numFmtId="0" fontId="11" fillId="0" borderId="0" xfId="0" applyFont="1" applyFill="1"/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/>
    <xf numFmtId="4" fontId="9" fillId="0" borderId="0" xfId="0" applyNumberFormat="1" applyFont="1" applyFill="1" applyAlignment="1">
      <alignment horizontal="right"/>
    </xf>
    <xf numFmtId="0" fontId="12" fillId="0" borderId="1" xfId="0" applyFont="1" applyFill="1" applyBorder="1"/>
    <xf numFmtId="4" fontId="12" fillId="0" borderId="1" xfId="0" applyNumberFormat="1" applyFont="1" applyFill="1" applyBorder="1"/>
    <xf numFmtId="4" fontId="1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" fontId="12" fillId="0" borderId="0" xfId="0" applyNumberFormat="1" applyFont="1" applyFill="1" applyBorder="1"/>
    <xf numFmtId="0" fontId="12" fillId="0" borderId="0" xfId="0" applyFont="1" applyFill="1" applyAlignment="1">
      <alignment horizontal="center" vertical="center" wrapText="1"/>
    </xf>
    <xf numFmtId="0" fontId="12" fillId="0" borderId="9" xfId="0" applyFont="1" applyFill="1" applyBorder="1"/>
    <xf numFmtId="4" fontId="12" fillId="0" borderId="2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wrapText="1"/>
    </xf>
    <xf numFmtId="10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wrapText="1"/>
    </xf>
    <xf numFmtId="3" fontId="2" fillId="0" borderId="22" xfId="0" applyNumberFormat="1" applyFont="1" applyBorder="1" applyAlignment="1">
      <alignment horizontal="center"/>
    </xf>
    <xf numFmtId="3" fontId="6" fillId="0" borderId="18" xfId="0" applyNumberFormat="1" applyFont="1" applyBorder="1"/>
    <xf numFmtId="3" fontId="6" fillId="0" borderId="30" xfId="0" applyNumberFormat="1" applyFont="1" applyBorder="1"/>
    <xf numFmtId="3" fontId="6" fillId="0" borderId="24" xfId="0" applyNumberFormat="1" applyFont="1" applyBorder="1"/>
    <xf numFmtId="0" fontId="22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4" fontId="17" fillId="0" borderId="2" xfId="0" applyNumberFormat="1" applyFont="1" applyFill="1" applyBorder="1"/>
    <xf numFmtId="4" fontId="10" fillId="0" borderId="10" xfId="0" applyNumberFormat="1" applyFont="1" applyBorder="1" applyAlignment="1">
      <alignment horizontal="right"/>
    </xf>
    <xf numFmtId="0" fontId="14" fillId="0" borderId="24" xfId="0" applyFont="1" applyBorder="1"/>
    <xf numFmtId="0" fontId="12" fillId="0" borderId="12" xfId="0" applyFont="1" applyBorder="1"/>
    <xf numFmtId="183" fontId="12" fillId="0" borderId="5" xfId="0" applyNumberFormat="1" applyFont="1" applyBorder="1" applyAlignment="1">
      <alignment horizontal="right"/>
    </xf>
    <xf numFmtId="183" fontId="10" fillId="0" borderId="0" xfId="0" applyNumberFormat="1" applyFont="1" applyAlignment="1">
      <alignment horizontal="right"/>
    </xf>
    <xf numFmtId="0" fontId="17" fillId="0" borderId="0" xfId="0" applyFont="1"/>
    <xf numFmtId="0" fontId="46" fillId="0" borderId="0" xfId="0" applyFont="1" applyAlignment="1">
      <alignment horizontal="left"/>
    </xf>
    <xf numFmtId="0" fontId="29" fillId="8" borderId="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left"/>
    </xf>
    <xf numFmtId="4" fontId="17" fillId="0" borderId="2" xfId="0" applyNumberFormat="1" applyFont="1" applyBorder="1"/>
    <xf numFmtId="4" fontId="29" fillId="8" borderId="2" xfId="0" applyNumberFormat="1" applyFont="1" applyFill="1" applyBorder="1"/>
    <xf numFmtId="0" fontId="17" fillId="8" borderId="5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left"/>
    </xf>
    <xf numFmtId="4" fontId="17" fillId="0" borderId="5" xfId="0" applyNumberFormat="1" applyFont="1" applyBorder="1"/>
    <xf numFmtId="0" fontId="18" fillId="8" borderId="2" xfId="0" applyFont="1" applyFill="1" applyBorder="1" applyAlignment="1">
      <alignment horizontal="left"/>
    </xf>
    <xf numFmtId="4" fontId="17" fillId="0" borderId="0" xfId="0" applyNumberFormat="1" applyFont="1"/>
    <xf numFmtId="0" fontId="29" fillId="8" borderId="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/>
    <xf numFmtId="49" fontId="1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44" fillId="0" borderId="0" xfId="0" applyFont="1"/>
    <xf numFmtId="0" fontId="45" fillId="0" borderId="0" xfId="0" applyFont="1"/>
    <xf numFmtId="0" fontId="45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" fontId="73" fillId="0" borderId="0" xfId="0" applyNumberFormat="1" applyFont="1" applyFill="1" applyAlignment="1"/>
    <xf numFmtId="0" fontId="14" fillId="9" borderId="2" xfId="0" applyFont="1" applyFill="1" applyBorder="1"/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4" fillId="2" borderId="2" xfId="0" applyFont="1" applyFill="1" applyBorder="1"/>
    <xf numFmtId="0" fontId="49" fillId="0" borderId="0" xfId="0" applyFont="1"/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3" fontId="10" fillId="0" borderId="43" xfId="0" applyNumberFormat="1" applyFont="1" applyFill="1" applyBorder="1" applyAlignment="1">
      <alignment horizontal="left"/>
    </xf>
    <xf numFmtId="3" fontId="12" fillId="0" borderId="43" xfId="0" applyNumberFormat="1" applyFont="1" applyFill="1" applyBorder="1" applyAlignment="1">
      <alignment horizontal="left"/>
    </xf>
    <xf numFmtId="3" fontId="10" fillId="0" borderId="44" xfId="0" applyNumberFormat="1" applyFont="1" applyFill="1" applyBorder="1" applyAlignment="1">
      <alignment horizontal="left"/>
    </xf>
    <xf numFmtId="49" fontId="10" fillId="0" borderId="39" xfId="0" applyNumberFormat="1" applyFont="1" applyFill="1" applyBorder="1" applyAlignment="1">
      <alignment horizontal="left"/>
    </xf>
    <xf numFmtId="9" fontId="12" fillId="0" borderId="40" xfId="0" applyNumberFormat="1" applyFont="1" applyFill="1" applyBorder="1" applyAlignment="1">
      <alignment horizontal="left"/>
    </xf>
    <xf numFmtId="189" fontId="10" fillId="0" borderId="41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3" fontId="13" fillId="0" borderId="25" xfId="0" applyNumberFormat="1" applyFont="1" applyFill="1" applyBorder="1" applyAlignment="1">
      <alignment horizontal="left"/>
    </xf>
    <xf numFmtId="3" fontId="13" fillId="0" borderId="23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3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8" xfId="0" applyFont="1" applyFill="1" applyBorder="1"/>
    <xf numFmtId="0" fontId="12" fillId="0" borderId="9" xfId="0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0" fontId="10" fillId="0" borderId="0" xfId="0" applyNumberFormat="1" applyFont="1" applyFill="1" applyAlignment="1">
      <alignment horizontal="right"/>
    </xf>
    <xf numFmtId="10" fontId="10" fillId="0" borderId="7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 horizontal="right"/>
    </xf>
    <xf numFmtId="10" fontId="10" fillId="0" borderId="3" xfId="0" applyNumberFormat="1" applyFont="1" applyFill="1" applyBorder="1" applyAlignment="1">
      <alignment horizontal="right"/>
    </xf>
    <xf numFmtId="10" fontId="10" fillId="0" borderId="28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center" wrapText="1"/>
    </xf>
    <xf numFmtId="0" fontId="10" fillId="0" borderId="5" xfId="0" applyFont="1" applyBorder="1"/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20" fillId="0" borderId="45" xfId="0" applyFont="1" applyBorder="1" applyAlignment="1">
      <alignment horizontal="left"/>
    </xf>
    <xf numFmtId="0" fontId="29" fillId="0" borderId="4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4" fontId="26" fillId="0" borderId="0" xfId="0" applyNumberFormat="1" applyFont="1"/>
    <xf numFmtId="0" fontId="14" fillId="2" borderId="7" xfId="0" applyFont="1" applyFill="1" applyBorder="1"/>
    <xf numFmtId="0" fontId="13" fillId="2" borderId="15" xfId="0" applyFont="1" applyFill="1" applyBorder="1" applyAlignment="1">
      <alignment horizontal="center"/>
    </xf>
    <xf numFmtId="4" fontId="16" fillId="0" borderId="0" xfId="0" applyNumberFormat="1" applyFont="1" applyAlignment="1">
      <alignment horizontal="left"/>
    </xf>
    <xf numFmtId="0" fontId="58" fillId="0" borderId="0" xfId="0" applyFont="1"/>
    <xf numFmtId="183" fontId="74" fillId="0" borderId="0" xfId="0" applyNumberFormat="1" applyFont="1"/>
    <xf numFmtId="0" fontId="75" fillId="0" borderId="0" xfId="0" applyFont="1"/>
    <xf numFmtId="0" fontId="12" fillId="0" borderId="5" xfId="0" applyFont="1" applyFill="1" applyBorder="1"/>
    <xf numFmtId="0" fontId="9" fillId="0" borderId="0" xfId="0" applyFont="1" applyFill="1" applyAlignment="1"/>
    <xf numFmtId="4" fontId="9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13" xfId="0" applyFont="1" applyFill="1" applyBorder="1"/>
    <xf numFmtId="49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29" fillId="0" borderId="48" xfId="0" applyFont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0" fontId="12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vertical="center" wrapText="1"/>
    </xf>
    <xf numFmtId="0" fontId="14" fillId="2" borderId="23" xfId="0" applyFont="1" applyFill="1" applyBorder="1"/>
    <xf numFmtId="0" fontId="13" fillId="2" borderId="2" xfId="0" applyFont="1" applyFill="1" applyBorder="1"/>
    <xf numFmtId="0" fontId="14" fillId="9" borderId="15" xfId="0" applyFont="1" applyFill="1" applyBorder="1"/>
    <xf numFmtId="0" fontId="17" fillId="0" borderId="30" xfId="0" applyFont="1" applyBorder="1"/>
    <xf numFmtId="183" fontId="12" fillId="0" borderId="3" xfId="0" applyNumberFormat="1" applyFont="1" applyBorder="1"/>
    <xf numFmtId="0" fontId="59" fillId="0" borderId="17" xfId="0" applyFont="1" applyBorder="1" applyAlignment="1">
      <alignment horizontal="center"/>
    </xf>
    <xf numFmtId="0" fontId="59" fillId="0" borderId="11" xfId="0" applyFont="1" applyBorder="1"/>
    <xf numFmtId="4" fontId="15" fillId="0" borderId="11" xfId="0" applyNumberFormat="1" applyFont="1" applyBorder="1"/>
    <xf numFmtId="4" fontId="15" fillId="0" borderId="0" xfId="0" applyNumberFormat="1" applyFont="1"/>
    <xf numFmtId="49" fontId="10" fillId="0" borderId="3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" fontId="10" fillId="0" borderId="4" xfId="0" applyNumberFormat="1" applyFont="1" applyBorder="1"/>
    <xf numFmtId="0" fontId="59" fillId="0" borderId="31" xfId="0" applyFont="1" applyBorder="1" applyAlignment="1">
      <alignment horizontal="center"/>
    </xf>
    <xf numFmtId="4" fontId="11" fillId="0" borderId="0" xfId="0" applyNumberFormat="1" applyFont="1"/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59" fillId="0" borderId="10" xfId="0" applyFont="1" applyBorder="1"/>
    <xf numFmtId="4" fontId="15" fillId="0" borderId="10" xfId="0" applyNumberFormat="1" applyFont="1" applyBorder="1"/>
    <xf numFmtId="4" fontId="15" fillId="0" borderId="11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/>
    <xf numFmtId="4" fontId="15" fillId="0" borderId="2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9" xfId="0" applyFont="1" applyBorder="1"/>
    <xf numFmtId="0" fontId="10" fillId="0" borderId="0" xfId="0" applyFont="1" applyAlignment="1">
      <alignment horizontal="center"/>
    </xf>
    <xf numFmtId="4" fontId="13" fillId="0" borderId="2" xfId="0" applyNumberFormat="1" applyFont="1" applyFill="1" applyBorder="1" applyAlignment="1"/>
    <xf numFmtId="4" fontId="10" fillId="0" borderId="3" xfId="0" applyNumberFormat="1" applyFont="1" applyFill="1" applyBorder="1" applyAlignment="1"/>
    <xf numFmtId="4" fontId="10" fillId="0" borderId="8" xfId="0" applyNumberFormat="1" applyFont="1" applyFill="1" applyBorder="1" applyAlignment="1"/>
    <xf numFmtId="4" fontId="17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/>
    <xf numFmtId="4" fontId="10" fillId="0" borderId="2" xfId="0" applyNumberFormat="1" applyFont="1" applyFill="1" applyBorder="1"/>
    <xf numFmtId="4" fontId="10" fillId="0" borderId="11" xfId="0" applyNumberFormat="1" applyFont="1" applyBorder="1"/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" fontId="16" fillId="0" borderId="0" xfId="0" applyNumberFormat="1" applyFont="1"/>
    <xf numFmtId="4" fontId="10" fillId="0" borderId="3" xfId="0" applyNumberFormat="1" applyFont="1" applyBorder="1" applyAlignment="1">
      <alignment horizontal="right"/>
    </xf>
    <xf numFmtId="0" fontId="14" fillId="0" borderId="30" xfId="0" applyFont="1" applyBorder="1"/>
    <xf numFmtId="4" fontId="10" fillId="0" borderId="8" xfId="0" applyNumberFormat="1" applyFont="1" applyBorder="1" applyAlignment="1">
      <alignment horizontal="right"/>
    </xf>
    <xf numFmtId="0" fontId="17" fillId="0" borderId="32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" fontId="10" fillId="0" borderId="33" xfId="0" applyNumberFormat="1" applyFont="1" applyBorder="1" applyAlignment="1">
      <alignment horizontal="left"/>
    </xf>
    <xf numFmtId="0" fontId="10" fillId="0" borderId="28" xfId="0" applyFont="1" applyBorder="1"/>
    <xf numFmtId="0" fontId="17" fillId="0" borderId="1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11" xfId="0" applyFont="1" applyBorder="1"/>
    <xf numFmtId="4" fontId="10" fillId="0" borderId="2" xfId="0" applyNumberFormat="1" applyFont="1" applyBorder="1" applyAlignment="1">
      <alignment horizontal="right"/>
    </xf>
    <xf numFmtId="0" fontId="17" fillId="0" borderId="2" xfId="0" applyFont="1" applyBorder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10" fillId="0" borderId="23" xfId="0" applyFont="1" applyBorder="1"/>
    <xf numFmtId="4" fontId="17" fillId="0" borderId="4" xfId="0" applyNumberFormat="1" applyFont="1" applyBorder="1"/>
    <xf numFmtId="0" fontId="14" fillId="0" borderId="0" xfId="0" applyFont="1" applyAlignment="1">
      <alignment horizontal="center" vertical="center" wrapText="1"/>
    </xf>
    <xf numFmtId="0" fontId="48" fillId="0" borderId="0" xfId="0" applyFont="1"/>
    <xf numFmtId="0" fontId="14" fillId="0" borderId="18" xfId="0" applyFont="1" applyBorder="1"/>
    <xf numFmtId="0" fontId="14" fillId="0" borderId="4" xfId="0" applyFont="1" applyBorder="1"/>
    <xf numFmtId="0" fontId="10" fillId="0" borderId="22" xfId="0" applyFont="1" applyBorder="1"/>
    <xf numFmtId="0" fontId="76" fillId="0" borderId="0" xfId="0" applyFont="1"/>
    <xf numFmtId="0" fontId="14" fillId="0" borderId="0" xfId="0" applyFont="1" applyAlignment="1">
      <alignment horizontal="center"/>
    </xf>
    <xf numFmtId="0" fontId="72" fillId="0" borderId="0" xfId="0" applyFont="1" applyAlignment="1">
      <alignment horizontal="left" wrapText="1"/>
    </xf>
    <xf numFmtId="0" fontId="14" fillId="9" borderId="23" xfId="0" applyFont="1" applyFill="1" applyBorder="1"/>
    <xf numFmtId="0" fontId="10" fillId="0" borderId="5" xfId="0" applyFont="1" applyBorder="1" applyAlignment="1">
      <alignment horizontal="left"/>
    </xf>
    <xf numFmtId="0" fontId="14" fillId="0" borderId="3" xfId="0" applyFont="1" applyBorder="1"/>
    <xf numFmtId="0" fontId="14" fillId="0" borderId="10" xfId="0" applyFont="1" applyBorder="1"/>
    <xf numFmtId="0" fontId="72" fillId="0" borderId="0" xfId="0" applyFont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0" fillId="9" borderId="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/>
    <xf numFmtId="183" fontId="12" fillId="0" borderId="11" xfId="0" applyNumberFormat="1" applyFont="1" applyBorder="1" applyAlignment="1">
      <alignment horizontal="right"/>
    </xf>
    <xf numFmtId="0" fontId="12" fillId="0" borderId="19" xfId="0" applyFont="1" applyBorder="1"/>
    <xf numFmtId="183" fontId="12" fillId="0" borderId="3" xfId="0" applyNumberFormat="1" applyFont="1" applyBorder="1" applyAlignment="1">
      <alignment horizontal="right"/>
    </xf>
    <xf numFmtId="0" fontId="12" fillId="0" borderId="31" xfId="0" applyFont="1" applyBorder="1"/>
    <xf numFmtId="183" fontId="12" fillId="0" borderId="10" xfId="0" applyNumberFormat="1" applyFont="1" applyBorder="1" applyAlignment="1">
      <alignment horizontal="right"/>
    </xf>
    <xf numFmtId="0" fontId="12" fillId="0" borderId="13" xfId="0" applyFont="1" applyBorder="1"/>
    <xf numFmtId="183" fontId="12" fillId="0" borderId="8" xfId="0" applyNumberFormat="1" applyFont="1" applyBorder="1"/>
    <xf numFmtId="49" fontId="77" fillId="0" borderId="0" xfId="0" applyNumberFormat="1" applyFont="1" applyAlignment="1">
      <alignment horizontal="center"/>
    </xf>
    <xf numFmtId="0" fontId="48" fillId="0" borderId="19" xfId="0" applyFont="1" applyBorder="1"/>
    <xf numFmtId="0" fontId="16" fillId="4" borderId="0" xfId="0" applyFont="1" applyFill="1"/>
    <xf numFmtId="0" fontId="34" fillId="0" borderId="0" xfId="0" applyFont="1"/>
    <xf numFmtId="4" fontId="10" fillId="0" borderId="2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shrinkToFi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49" fontId="10" fillId="0" borderId="8" xfId="0" applyNumberFormat="1" applyFont="1" applyBorder="1" applyAlignment="1">
      <alignment horizontal="center"/>
    </xf>
    <xf numFmtId="4" fontId="15" fillId="0" borderId="11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4" xfId="0" applyFont="1" applyFill="1" applyBorder="1"/>
    <xf numFmtId="0" fontId="10" fillId="0" borderId="13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/>
    </xf>
    <xf numFmtId="0" fontId="12" fillId="0" borderId="9" xfId="0" applyFont="1" applyBorder="1"/>
    <xf numFmtId="4" fontId="12" fillId="0" borderId="2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49" fontId="12" fillId="0" borderId="49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0" xfId="0" applyFont="1" applyBorder="1"/>
    <xf numFmtId="49" fontId="10" fillId="0" borderId="0" xfId="0" applyNumberFormat="1" applyFont="1" applyAlignment="1">
      <alignment horizontal="left"/>
    </xf>
    <xf numFmtId="4" fontId="12" fillId="0" borderId="2" xfId="0" applyNumberFormat="1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/>
    <xf numFmtId="0" fontId="16" fillId="0" borderId="0" xfId="0" applyFont="1" applyAlignment="1">
      <alignment wrapText="1"/>
    </xf>
    <xf numFmtId="0" fontId="10" fillId="2" borderId="23" xfId="0" applyFont="1" applyFill="1" applyBorder="1"/>
    <xf numFmtId="0" fontId="46" fillId="0" borderId="0" xfId="0" applyFont="1"/>
    <xf numFmtId="0" fontId="14" fillId="0" borderId="3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10" fillId="0" borderId="51" xfId="0" applyFont="1" applyFill="1" applyBorder="1"/>
    <xf numFmtId="4" fontId="10" fillId="0" borderId="36" xfId="0" applyNumberFormat="1" applyFont="1" applyFill="1" applyBorder="1"/>
    <xf numFmtId="4" fontId="10" fillId="0" borderId="37" xfId="0" applyNumberFormat="1" applyFont="1" applyFill="1" applyBorder="1"/>
    <xf numFmtId="0" fontId="14" fillId="0" borderId="52" xfId="0" applyFont="1" applyFill="1" applyBorder="1"/>
    <xf numFmtId="0" fontId="14" fillId="0" borderId="36" xfId="0" applyFont="1" applyFill="1" applyBorder="1"/>
    <xf numFmtId="0" fontId="34" fillId="0" borderId="0" xfId="0" applyFont="1" applyAlignment="1">
      <alignment horizontal="justify" vertic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/>
    <xf numFmtId="4" fontId="10" fillId="0" borderId="10" xfId="0" applyNumberFormat="1" applyFont="1" applyFill="1" applyBorder="1" applyAlignment="1"/>
    <xf numFmtId="14" fontId="10" fillId="0" borderId="5" xfId="0" applyNumberFormat="1" applyFont="1" applyBorder="1" applyAlignment="1">
      <alignment horizontal="left"/>
    </xf>
    <xf numFmtId="14" fontId="10" fillId="0" borderId="22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7" fillId="0" borderId="23" xfId="0" applyFont="1" applyBorder="1"/>
    <xf numFmtId="0" fontId="17" fillId="0" borderId="2" xfId="0" applyFont="1" applyBorder="1"/>
    <xf numFmtId="4" fontId="10" fillId="8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14" fillId="0" borderId="55" xfId="0" applyNumberFormat="1" applyFont="1" applyFill="1" applyBorder="1" applyAlignment="1">
      <alignment horizontal="right"/>
    </xf>
    <xf numFmtId="0" fontId="10" fillId="0" borderId="7" xfId="0" applyFont="1" applyFill="1" applyBorder="1"/>
    <xf numFmtId="0" fontId="12" fillId="0" borderId="10" xfId="0" applyFont="1" applyFill="1" applyBorder="1"/>
    <xf numFmtId="4" fontId="10" fillId="0" borderId="10" xfId="0" applyNumberFormat="1" applyFont="1" applyFill="1" applyBorder="1"/>
    <xf numFmtId="4" fontId="10" fillId="0" borderId="11" xfId="0" applyNumberFormat="1" applyFont="1" applyFill="1" applyBorder="1"/>
    <xf numFmtId="0" fontId="12" fillId="0" borderId="3" xfId="0" applyFont="1" applyFill="1" applyBorder="1"/>
    <xf numFmtId="0" fontId="12" fillId="0" borderId="11" xfId="0" applyFont="1" applyFill="1" applyBorder="1" applyAlignment="1">
      <alignment horizontal="left" vertical="center" wrapText="1"/>
    </xf>
    <xf numFmtId="4" fontId="20" fillId="0" borderId="23" xfId="0" applyNumberFormat="1" applyFont="1" applyFill="1" applyBorder="1" applyAlignment="1">
      <alignment vertical="center" wrapText="1"/>
    </xf>
    <xf numFmtId="0" fontId="10" fillId="0" borderId="0" xfId="0" applyFont="1" applyBorder="1"/>
    <xf numFmtId="0" fontId="34" fillId="4" borderId="56" xfId="0" applyFont="1" applyFill="1" applyBorder="1" applyAlignment="1">
      <alignment vertical="center"/>
    </xf>
    <xf numFmtId="0" fontId="34" fillId="4" borderId="27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34" fillId="4" borderId="1" xfId="0" applyFont="1" applyFill="1" applyBorder="1" applyAlignment="1">
      <alignment vertical="center"/>
    </xf>
    <xf numFmtId="0" fontId="10" fillId="0" borderId="27" xfId="0" applyFont="1" applyFill="1" applyBorder="1"/>
    <xf numFmtId="0" fontId="10" fillId="0" borderId="1" xfId="0" applyFont="1" applyFill="1" applyBorder="1" applyAlignment="1"/>
    <xf numFmtId="0" fontId="15" fillId="0" borderId="1" xfId="0" applyFont="1" applyFill="1" applyBorder="1"/>
    <xf numFmtId="0" fontId="15" fillId="0" borderId="0" xfId="0" applyFont="1" applyFill="1" applyBorder="1"/>
    <xf numFmtId="0" fontId="0" fillId="0" borderId="0" xfId="0" applyFill="1" applyAlignment="1">
      <alignment wrapText="1"/>
    </xf>
    <xf numFmtId="49" fontId="10" fillId="0" borderId="0" xfId="0" applyNumberFormat="1" applyFont="1" applyFill="1" applyBorder="1" applyAlignment="1">
      <alignment horizontal="right"/>
    </xf>
    <xf numFmtId="0" fontId="10" fillId="0" borderId="9" xfId="0" applyFont="1" applyFill="1" applyBorder="1"/>
    <xf numFmtId="49" fontId="14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horizontal="justify" vertical="center"/>
    </xf>
    <xf numFmtId="0" fontId="10" fillId="0" borderId="2" xfId="0" applyFont="1" applyFill="1" applyBorder="1"/>
    <xf numFmtId="0" fontId="13" fillId="0" borderId="0" xfId="0" applyFont="1" applyBorder="1" applyAlignment="1">
      <alignment horizontal="justify" vertical="center"/>
    </xf>
    <xf numFmtId="49" fontId="20" fillId="0" borderId="9" xfId="0" applyNumberFormat="1" applyFont="1" applyFill="1" applyBorder="1" applyAlignment="1">
      <alignment horizontal="right"/>
    </xf>
    <xf numFmtId="0" fontId="20" fillId="0" borderId="2" xfId="0" applyFont="1" applyFill="1" applyBorder="1"/>
    <xf numFmtId="0" fontId="20" fillId="0" borderId="23" xfId="0" applyFont="1" applyFill="1" applyBorder="1"/>
    <xf numFmtId="49" fontId="14" fillId="0" borderId="57" xfId="0" applyNumberFormat="1" applyFont="1" applyFill="1" applyBorder="1" applyAlignment="1">
      <alignment horizontal="right"/>
    </xf>
    <xf numFmtId="0" fontId="14" fillId="0" borderId="58" xfId="0" applyFont="1" applyFill="1" applyBorder="1"/>
    <xf numFmtId="0" fontId="14" fillId="0" borderId="37" xfId="0" applyFont="1" applyFill="1" applyBorder="1"/>
    <xf numFmtId="0" fontId="10" fillId="0" borderId="59" xfId="0" applyFont="1" applyFill="1" applyBorder="1"/>
    <xf numFmtId="0" fontId="10" fillId="0" borderId="5" xfId="0" applyFont="1" applyFill="1" applyBorder="1"/>
    <xf numFmtId="0" fontId="12" fillId="0" borderId="60" xfId="0" applyFont="1" applyFill="1" applyBorder="1"/>
    <xf numFmtId="4" fontId="12" fillId="0" borderId="61" xfId="0" applyNumberFormat="1" applyFont="1" applyFill="1" applyBorder="1"/>
    <xf numFmtId="0" fontId="15" fillId="8" borderId="25" xfId="0" applyFont="1" applyFill="1" applyBorder="1" applyAlignment="1">
      <alignment vertical="center"/>
    </xf>
    <xf numFmtId="0" fontId="34" fillId="8" borderId="25" xfId="0" applyFont="1" applyFill="1" applyBorder="1" applyAlignment="1">
      <alignment vertical="center"/>
    </xf>
    <xf numFmtId="0" fontId="34" fillId="10" borderId="29" xfId="0" applyFont="1" applyFill="1" applyBorder="1" applyAlignment="1">
      <alignment vertical="center"/>
    </xf>
    <xf numFmtId="0" fontId="15" fillId="10" borderId="25" xfId="0" applyFont="1" applyFill="1" applyBorder="1" applyAlignment="1">
      <alignment vertical="center"/>
    </xf>
    <xf numFmtId="0" fontId="34" fillId="10" borderId="25" xfId="0" applyFont="1" applyFill="1" applyBorder="1" applyAlignment="1">
      <alignment vertical="center"/>
    </xf>
    <xf numFmtId="0" fontId="34" fillId="10" borderId="62" xfId="0" applyFont="1" applyFill="1" applyBorder="1"/>
    <xf numFmtId="4" fontId="34" fillId="10" borderId="63" xfId="0" applyNumberFormat="1" applyFont="1" applyFill="1" applyBorder="1"/>
    <xf numFmtId="4" fontId="13" fillId="0" borderId="64" xfId="0" applyNumberFormat="1" applyFont="1" applyBorder="1"/>
    <xf numFmtId="4" fontId="10" fillId="0" borderId="65" xfId="0" applyNumberFormat="1" applyFont="1" applyBorder="1"/>
    <xf numFmtId="4" fontId="10" fillId="0" borderId="66" xfId="0" applyNumberFormat="1" applyFont="1" applyBorder="1"/>
    <xf numFmtId="4" fontId="13" fillId="0" borderId="65" xfId="0" applyNumberFormat="1" applyFont="1" applyBorder="1"/>
    <xf numFmtId="4" fontId="10" fillId="0" borderId="67" xfId="0" applyNumberFormat="1" applyFont="1" applyBorder="1"/>
    <xf numFmtId="4" fontId="34" fillId="8" borderId="68" xfId="0" applyNumberFormat="1" applyFont="1" applyFill="1" applyBorder="1"/>
    <xf numFmtId="4" fontId="13" fillId="0" borderId="66" xfId="0" applyNumberFormat="1" applyFont="1" applyBorder="1"/>
    <xf numFmtId="4" fontId="34" fillId="10" borderId="68" xfId="0" applyNumberFormat="1" applyFont="1" applyFill="1" applyBorder="1"/>
    <xf numFmtId="4" fontId="78" fillId="8" borderId="68" xfId="0" applyNumberFormat="1" applyFont="1" applyFill="1" applyBorder="1" applyAlignment="1"/>
    <xf numFmtId="4" fontId="78" fillId="10" borderId="68" xfId="0" applyNumberFormat="1" applyFont="1" applyFill="1" applyBorder="1" applyAlignment="1"/>
    <xf numFmtId="4" fontId="79" fillId="0" borderId="66" xfId="0" applyNumberFormat="1" applyFont="1" applyFill="1" applyBorder="1" applyAlignment="1"/>
    <xf numFmtId="4" fontId="79" fillId="0" borderId="69" xfId="0" applyNumberFormat="1" applyFont="1" applyFill="1" applyBorder="1" applyAlignment="1"/>
    <xf numFmtId="4" fontId="10" fillId="0" borderId="69" xfId="0" applyNumberFormat="1" applyFont="1" applyBorder="1"/>
    <xf numFmtId="0" fontId="13" fillId="0" borderId="9" xfId="0" applyFont="1" applyFill="1" applyBorder="1"/>
    <xf numFmtId="4" fontId="13" fillId="0" borderId="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0" fillId="0" borderId="19" xfId="0" applyFont="1" applyFill="1" applyBorder="1"/>
    <xf numFmtId="4" fontId="10" fillId="0" borderId="3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14" xfId="0" applyFont="1" applyFill="1" applyBorder="1"/>
    <xf numFmtId="4" fontId="10" fillId="0" borderId="4" xfId="0" applyNumberFormat="1" applyFont="1" applyFill="1" applyBorder="1" applyAlignment="1">
      <alignment horizontal="center"/>
    </xf>
    <xf numFmtId="0" fontId="10" fillId="0" borderId="16" xfId="0" applyFont="1" applyFill="1" applyBorder="1"/>
    <xf numFmtId="0" fontId="13" fillId="0" borderId="2" xfId="0" applyFont="1" applyFill="1" applyBorder="1"/>
    <xf numFmtId="4" fontId="13" fillId="0" borderId="23" xfId="0" applyNumberFormat="1" applyFont="1" applyFill="1" applyBorder="1" applyAlignment="1">
      <alignment horizontal="center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" fontId="12" fillId="11" borderId="2" xfId="0" applyNumberFormat="1" applyFont="1" applyFill="1" applyBorder="1" applyAlignment="1">
      <alignment horizontal="right"/>
    </xf>
    <xf numFmtId="0" fontId="12" fillId="8" borderId="9" xfId="0" applyFont="1" applyFill="1" applyBorder="1" applyAlignment="1">
      <alignment wrapText="1"/>
    </xf>
    <xf numFmtId="10" fontId="12" fillId="8" borderId="2" xfId="0" applyNumberFormat="1" applyFont="1" applyFill="1" applyBorder="1" applyAlignment="1">
      <alignment horizontal="right"/>
    </xf>
    <xf numFmtId="4" fontId="12" fillId="8" borderId="2" xfId="0" applyNumberFormat="1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4" fontId="12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70" xfId="0" applyNumberFormat="1" applyFont="1" applyFill="1" applyBorder="1" applyAlignment="1">
      <alignment horizontal="center"/>
    </xf>
    <xf numFmtId="4" fontId="12" fillId="0" borderId="50" xfId="0" applyNumberFormat="1" applyFont="1" applyFill="1" applyBorder="1"/>
    <xf numFmtId="4" fontId="20" fillId="0" borderId="0" xfId="0" applyNumberFormat="1" applyFont="1" applyFill="1"/>
    <xf numFmtId="0" fontId="12" fillId="0" borderId="0" xfId="0" applyFont="1" applyBorder="1"/>
    <xf numFmtId="4" fontId="79" fillId="0" borderId="0" xfId="0" applyNumberFormat="1" applyFont="1" applyFill="1" applyBorder="1"/>
    <xf numFmtId="4" fontId="80" fillId="0" borderId="0" xfId="0" applyNumberFormat="1" applyFont="1" applyFill="1" applyBorder="1"/>
    <xf numFmtId="0" fontId="13" fillId="0" borderId="0" xfId="0" applyFont="1" applyBorder="1"/>
    <xf numFmtId="0" fontId="10" fillId="0" borderId="0" xfId="0" applyFont="1" applyBorder="1" applyAlignment="1"/>
    <xf numFmtId="0" fontId="12" fillId="0" borderId="0" xfId="0" applyFont="1" applyBorder="1" applyAlignment="1">
      <alignment wrapText="1"/>
    </xf>
    <xf numFmtId="0" fontId="16" fillId="0" borderId="0" xfId="0" applyFont="1" applyBorder="1"/>
    <xf numFmtId="0" fontId="12" fillId="0" borderId="0" xfId="0" applyFont="1" applyFill="1" applyBorder="1" applyAlignment="1">
      <alignment wrapText="1"/>
    </xf>
    <xf numFmtId="4" fontId="73" fillId="0" borderId="0" xfId="0" applyNumberFormat="1" applyFont="1" applyFill="1" applyBorder="1"/>
    <xf numFmtId="4" fontId="10" fillId="0" borderId="0" xfId="0" applyNumberFormat="1" applyFont="1" applyBorder="1"/>
    <xf numFmtId="4" fontId="79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" fontId="80" fillId="0" borderId="0" xfId="0" applyNumberFormat="1" applyFont="1" applyFill="1" applyBorder="1" applyAlignment="1">
      <alignment wrapText="1"/>
    </xf>
    <xf numFmtId="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4" fontId="13" fillId="0" borderId="0" xfId="0" applyNumberFormat="1" applyFont="1" applyBorder="1"/>
    <xf numFmtId="4" fontId="73" fillId="0" borderId="0" xfId="0" applyNumberFormat="1" applyFont="1" applyFill="1" applyBorder="1" applyAlignment="1"/>
    <xf numFmtId="4" fontId="13" fillId="0" borderId="0" xfId="0" applyNumberFormat="1" applyFont="1" applyAlignment="1">
      <alignment vertical="center"/>
    </xf>
    <xf numFmtId="0" fontId="14" fillId="0" borderId="32" xfId="0" applyFont="1" applyBorder="1"/>
    <xf numFmtId="0" fontId="14" fillId="0" borderId="22" xfId="0" applyFont="1" applyBorder="1"/>
    <xf numFmtId="0" fontId="10" fillId="0" borderId="28" xfId="0" applyFont="1" applyBorder="1" applyAlignment="1">
      <alignment vertical="center" wrapText="1"/>
    </xf>
    <xf numFmtId="4" fontId="10" fillId="0" borderId="28" xfId="0" applyNumberFormat="1" applyFont="1" applyBorder="1"/>
    <xf numFmtId="4" fontId="72" fillId="0" borderId="0" xfId="0" applyNumberFormat="1" applyFont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183" fontId="13" fillId="0" borderId="0" xfId="0" applyNumberFormat="1" applyFont="1"/>
    <xf numFmtId="183" fontId="77" fillId="0" borderId="0" xfId="0" applyNumberFormat="1" applyFont="1"/>
    <xf numFmtId="0" fontId="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58" xfId="0" applyFont="1" applyFill="1" applyBorder="1"/>
    <xf numFmtId="0" fontId="10" fillId="0" borderId="71" xfId="0" applyFont="1" applyFill="1" applyBorder="1" applyAlignment="1"/>
    <xf numFmtId="0" fontId="10" fillId="0" borderId="58" xfId="0" applyFont="1" applyFill="1" applyBorder="1" applyAlignment="1"/>
    <xf numFmtId="0" fontId="0" fillId="0" borderId="0" xfId="0" applyBorder="1" applyAlignment="1">
      <alignment vertical="center" wrapText="1"/>
    </xf>
    <xf numFmtId="0" fontId="10" fillId="10" borderId="9" xfId="0" applyFont="1" applyFill="1" applyBorder="1" applyAlignment="1"/>
    <xf numFmtId="0" fontId="10" fillId="0" borderId="6" xfId="0" applyFont="1" applyFill="1" applyBorder="1"/>
    <xf numFmtId="0" fontId="10" fillId="0" borderId="28" xfId="0" applyFont="1" applyFill="1" applyBorder="1" applyAlignment="1"/>
    <xf numFmtId="0" fontId="64" fillId="0" borderId="0" xfId="0" applyFont="1" applyFill="1" applyAlignment="1">
      <alignment horizontal="center"/>
    </xf>
    <xf numFmtId="0" fontId="16" fillId="0" borderId="2" xfId="0" applyFont="1" applyFill="1" applyBorder="1"/>
    <xf numFmtId="4" fontId="16" fillId="0" borderId="2" xfId="0" applyNumberFormat="1" applyFont="1" applyFill="1" applyBorder="1" applyAlignment="1"/>
    <xf numFmtId="0" fontId="10" fillId="0" borderId="11" xfId="0" applyFont="1" applyFill="1" applyBorder="1"/>
    <xf numFmtId="4" fontId="10" fillId="0" borderId="11" xfId="0" applyNumberFormat="1" applyFont="1" applyFill="1" applyBorder="1" applyAlignment="1"/>
    <xf numFmtId="0" fontId="10" fillId="0" borderId="31" xfId="0" applyFont="1" applyFill="1" applyBorder="1" applyAlignment="1"/>
    <xf numFmtId="4" fontId="13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/>
    <xf numFmtId="0" fontId="16" fillId="0" borderId="0" xfId="0" applyFont="1" applyFill="1" applyBorder="1"/>
    <xf numFmtId="4" fontId="73" fillId="10" borderId="68" xfId="0" applyNumberFormat="1" applyFont="1" applyFill="1" applyBorder="1" applyAlignment="1"/>
    <xf numFmtId="0" fontId="10" fillId="0" borderId="58" xfId="0" applyFont="1" applyFill="1" applyBorder="1" applyAlignment="1">
      <alignment horizontal="left" vertical="top"/>
    </xf>
    <xf numFmtId="0" fontId="10" fillId="0" borderId="72" xfId="0" applyFont="1" applyBorder="1" applyAlignment="1">
      <alignment horizontal="center"/>
    </xf>
    <xf numFmtId="0" fontId="20" fillId="0" borderId="25" xfId="0" applyFont="1" applyFill="1" applyBorder="1"/>
    <xf numFmtId="4" fontId="12" fillId="0" borderId="23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2" fillId="0" borderId="2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6" xfId="0" applyFont="1" applyFill="1" applyBorder="1" applyAlignment="1">
      <alignment wrapText="1"/>
    </xf>
    <xf numFmtId="0" fontId="16" fillId="0" borderId="7" xfId="0" applyFont="1" applyFill="1" applyBorder="1" applyAlignment="1">
      <alignment horizontal="justify" vertical="center"/>
    </xf>
    <xf numFmtId="0" fontId="12" fillId="0" borderId="8" xfId="0" applyFont="1" applyFill="1" applyBorder="1"/>
    <xf numFmtId="4" fontId="10" fillId="0" borderId="8" xfId="0" applyNumberFormat="1" applyFont="1" applyFill="1" applyBorder="1"/>
    <xf numFmtId="0" fontId="10" fillId="0" borderId="4" xfId="0" applyFont="1" applyFill="1" applyBorder="1"/>
    <xf numFmtId="49" fontId="14" fillId="0" borderId="39" xfId="0" applyNumberFormat="1" applyFont="1" applyFill="1" applyBorder="1" applyAlignment="1">
      <alignment horizontal="right"/>
    </xf>
    <xf numFmtId="0" fontId="14" fillId="0" borderId="40" xfId="0" applyFont="1" applyFill="1" applyBorder="1"/>
    <xf numFmtId="0" fontId="10" fillId="0" borderId="39" xfId="0" applyFont="1" applyFill="1" applyBorder="1"/>
    <xf numFmtId="4" fontId="10" fillId="0" borderId="41" xfId="0" applyNumberFormat="1" applyFont="1" applyFill="1" applyBorder="1"/>
    <xf numFmtId="4" fontId="19" fillId="0" borderId="0" xfId="0" applyNumberFormat="1" applyFont="1" applyFill="1"/>
    <xf numFmtId="0" fontId="10" fillId="0" borderId="51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right" vertical="center" wrapText="1"/>
    </xf>
    <xf numFmtId="49" fontId="10" fillId="0" borderId="73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vertical="center" wrapText="1"/>
    </xf>
    <xf numFmtId="0" fontId="12" fillId="0" borderId="74" xfId="0" applyFont="1" applyFill="1" applyBorder="1" applyAlignment="1">
      <alignment vertical="center" wrapText="1"/>
    </xf>
    <xf numFmtId="3" fontId="12" fillId="0" borderId="0" xfId="0" applyNumberFormat="1" applyFont="1" applyFill="1" applyAlignment="1">
      <alignment horizontal="right"/>
    </xf>
    <xf numFmtId="4" fontId="10" fillId="0" borderId="11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wrapText="1"/>
    </xf>
    <xf numFmtId="4" fontId="16" fillId="0" borderId="28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0" fontId="16" fillId="0" borderId="5" xfId="0" applyFont="1" applyFill="1" applyBorder="1"/>
    <xf numFmtId="4" fontId="16" fillId="0" borderId="5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0" fontId="10" fillId="0" borderId="75" xfId="0" applyFont="1" applyFill="1" applyBorder="1"/>
    <xf numFmtId="0" fontId="10" fillId="0" borderId="42" xfId="0" applyFont="1" applyFill="1" applyBorder="1" applyAlignment="1"/>
    <xf numFmtId="0" fontId="10" fillId="0" borderId="59" xfId="0" applyFont="1" applyFill="1" applyBorder="1" applyAlignment="1"/>
    <xf numFmtId="0" fontId="10" fillId="0" borderId="59" xfId="0" applyFont="1" applyFill="1" applyBorder="1" applyAlignment="1">
      <alignment horizontal="left" vertical="top"/>
    </xf>
    <xf numFmtId="0" fontId="56" fillId="0" borderId="33" xfId="0" applyFont="1" applyBorder="1"/>
    <xf numFmtId="4" fontId="10" fillId="0" borderId="34" xfId="0" applyNumberFormat="1" applyFont="1" applyFill="1" applyBorder="1"/>
    <xf numFmtId="0" fontId="65" fillId="0" borderId="33" xfId="0" applyFont="1" applyBorder="1" applyAlignment="1">
      <alignment vertical="center"/>
    </xf>
    <xf numFmtId="4" fontId="10" fillId="0" borderId="34" xfId="0" applyNumberFormat="1" applyFont="1" applyFill="1" applyBorder="1" applyAlignment="1"/>
    <xf numFmtId="0" fontId="65" fillId="0" borderId="33" xfId="0" applyFont="1" applyBorder="1" applyAlignment="1">
      <alignment horizontal="left" vertical="center" indent="2"/>
    </xf>
    <xf numFmtId="0" fontId="67" fillId="0" borderId="33" xfId="0" applyFont="1" applyBorder="1" applyAlignment="1">
      <alignment horizontal="left" vertical="center" indent="2"/>
    </xf>
    <xf numFmtId="0" fontId="15" fillId="0" borderId="76" xfId="0" applyFont="1" applyFill="1" applyBorder="1" applyAlignment="1">
      <alignment vertical="center"/>
    </xf>
    <xf numFmtId="4" fontId="78" fillId="0" borderId="64" xfId="0" applyNumberFormat="1" applyFont="1" applyFill="1" applyBorder="1" applyAlignment="1"/>
    <xf numFmtId="0" fontId="10" fillId="0" borderId="0" xfId="0" applyFont="1" applyAlignment="1">
      <alignment horizontal="left" wrapText="1"/>
    </xf>
    <xf numFmtId="0" fontId="55" fillId="0" borderId="0" xfId="0" applyFont="1"/>
    <xf numFmtId="0" fontId="16" fillId="0" borderId="0" xfId="0" applyFont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10" fontId="4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29" fillId="0" borderId="50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3" fontId="1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4" fontId="10" fillId="0" borderId="7" xfId="0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0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4" fontId="73" fillId="0" borderId="0" xfId="0" applyNumberFormat="1" applyFont="1" applyFill="1" applyBorder="1" applyAlignment="1">
      <alignment vertical="center" wrapText="1"/>
    </xf>
    <xf numFmtId="4" fontId="73" fillId="0" borderId="37" xfId="0" applyNumberFormat="1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0" fillId="0" borderId="59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80" fillId="0" borderId="0" xfId="0" applyNumberFormat="1" applyFont="1" applyFill="1" applyBorder="1" applyAlignment="1">
      <alignment vertical="center" wrapText="1"/>
    </xf>
    <xf numFmtId="4" fontId="73" fillId="0" borderId="77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wrapText="1"/>
    </xf>
    <xf numFmtId="4" fontId="10" fillId="0" borderId="36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" fontId="10" fillId="0" borderId="69" xfId="0" applyNumberFormat="1" applyFont="1" applyBorder="1" applyAlignment="1">
      <alignment vertical="center" wrapText="1"/>
    </xf>
    <xf numFmtId="4" fontId="10" fillId="0" borderId="66" xfId="0" applyNumberFormat="1" applyFont="1" applyBorder="1" applyAlignment="1">
      <alignment vertical="center" wrapText="1"/>
    </xf>
    <xf numFmtId="4" fontId="10" fillId="0" borderId="67" xfId="0" applyNumberFormat="1" applyFont="1" applyBorder="1" applyAlignment="1">
      <alignment vertical="center" wrapText="1"/>
    </xf>
    <xf numFmtId="0" fontId="22" fillId="4" borderId="81" xfId="0" applyFont="1" applyFill="1" applyBorder="1" applyAlignment="1">
      <alignment horizontal="center" vertical="center" wrapText="1"/>
    </xf>
    <xf numFmtId="0" fontId="62" fillId="0" borderId="82" xfId="0" applyFont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62" fillId="0" borderId="83" xfId="0" applyFont="1" applyBorder="1" applyAlignment="1">
      <alignment wrapText="1"/>
    </xf>
    <xf numFmtId="4" fontId="73" fillId="0" borderId="69" xfId="0" applyNumberFormat="1" applyFont="1" applyFill="1" applyBorder="1" applyAlignment="1">
      <alignment vertical="center" wrapText="1"/>
    </xf>
    <xf numFmtId="4" fontId="73" fillId="0" borderId="66" xfId="0" applyNumberFormat="1" applyFont="1" applyFill="1" applyBorder="1" applyAlignment="1">
      <alignment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1" xfId="0" applyBorder="1" applyAlignment="1">
      <alignment horizontal="left" vertical="center" wrapText="1"/>
    </xf>
    <xf numFmtId="0" fontId="10" fillId="0" borderId="58" xfId="0" applyFont="1" applyFill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0" fillId="0" borderId="79" xfId="0" applyFont="1" applyFill="1" applyBorder="1" applyAlignment="1">
      <alignment vertical="center" wrapText="1"/>
    </xf>
    <xf numFmtId="0" fontId="0" fillId="0" borderId="80" xfId="0" applyBorder="1" applyAlignment="1">
      <alignment wrapText="1"/>
    </xf>
    <xf numFmtId="4" fontId="14" fillId="0" borderId="10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4" fontId="14" fillId="0" borderId="30" xfId="0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4" fontId="14" fillId="0" borderId="3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" fontId="14" fillId="0" borderId="32" xfId="0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vertical="center" wrapText="1"/>
    </xf>
    <xf numFmtId="4" fontId="14" fillId="0" borderId="28" xfId="0" applyNumberFormat="1" applyFont="1" applyFill="1" applyBorder="1" applyAlignment="1">
      <alignment vertical="center" wrapText="1"/>
    </xf>
    <xf numFmtId="4" fontId="14" fillId="0" borderId="24" xfId="0" applyNumberFormat="1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vertical="center" wrapText="1"/>
    </xf>
    <xf numFmtId="4" fontId="14" fillId="0" borderId="28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0" fillId="0" borderId="32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85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4" fontId="14" fillId="0" borderId="24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4" fontId="14" fillId="0" borderId="34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9" fillId="0" borderId="45" xfId="0" applyFont="1" applyBorder="1" applyAlignment="1">
      <alignment horizontal="left" vertical="center" wrapText="1"/>
    </xf>
    <xf numFmtId="0" fontId="29" fillId="0" borderId="91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90" xfId="0" applyFont="1" applyBorder="1" applyAlignment="1">
      <alignment horizontal="left" vertical="center" wrapText="1"/>
    </xf>
    <xf numFmtId="4" fontId="17" fillId="0" borderId="47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4" fontId="17" fillId="0" borderId="86" xfId="0" applyNumberFormat="1" applyFont="1" applyBorder="1" applyAlignment="1">
      <alignment horizontal="right" vertical="center" wrapText="1"/>
    </xf>
    <xf numFmtId="10" fontId="46" fillId="0" borderId="47" xfId="0" applyNumberFormat="1" applyFont="1" applyBorder="1" applyAlignment="1">
      <alignment horizontal="right" vertical="center" wrapText="1"/>
    </xf>
    <xf numFmtId="10" fontId="46" fillId="0" borderId="86" xfId="0" applyNumberFormat="1" applyFont="1" applyBorder="1" applyAlignment="1">
      <alignment horizontal="right" vertical="center" wrapText="1"/>
    </xf>
    <xf numFmtId="4" fontId="17" fillId="0" borderId="33" xfId="0" applyNumberFormat="1" applyFont="1" applyBorder="1" applyAlignment="1">
      <alignment horizontal="right" vertical="center" wrapText="1"/>
    </xf>
    <xf numFmtId="4" fontId="17" fillId="0" borderId="89" xfId="0" applyNumberFormat="1" applyFont="1" applyBorder="1" applyAlignment="1">
      <alignment horizontal="right" vertical="center" wrapText="1"/>
    </xf>
    <xf numFmtId="4" fontId="17" fillId="0" borderId="48" xfId="0" applyNumberFormat="1" applyFont="1" applyBorder="1" applyAlignment="1">
      <alignment horizontal="right" vertical="center" wrapText="1"/>
    </xf>
    <xf numFmtId="4" fontId="17" fillId="0" borderId="3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9" fillId="0" borderId="74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left" vertical="center" wrapText="1"/>
    </xf>
    <xf numFmtId="4" fontId="70" fillId="0" borderId="48" xfId="0" applyNumberFormat="1" applyFont="1" applyBorder="1" applyAlignment="1">
      <alignment horizontal="right" vertical="center" wrapText="1"/>
    </xf>
    <xf numFmtId="4" fontId="70" fillId="0" borderId="31" xfId="0" applyNumberFormat="1" applyFont="1" applyBorder="1" applyAlignment="1">
      <alignment horizontal="right" vertical="center" wrapText="1"/>
    </xf>
    <xf numFmtId="4" fontId="70" fillId="0" borderId="47" xfId="0" applyNumberFormat="1" applyFont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4" fontId="70" fillId="0" borderId="13" xfId="0" applyNumberFormat="1" applyFont="1" applyBorder="1" applyAlignment="1">
      <alignment horizontal="right" vertical="center" wrapText="1"/>
    </xf>
    <xf numFmtId="4" fontId="70" fillId="0" borderId="89" xfId="0" applyNumberFormat="1" applyFont="1" applyBorder="1" applyAlignment="1">
      <alignment horizontal="right" vertical="center" wrapText="1"/>
    </xf>
    <xf numFmtId="4" fontId="70" fillId="0" borderId="8" xfId="0" applyNumberFormat="1" applyFont="1" applyBorder="1" applyAlignment="1">
      <alignment horizontal="right" vertical="center" wrapText="1"/>
    </xf>
    <xf numFmtId="4" fontId="70" fillId="0" borderId="86" xfId="0" applyNumberFormat="1" applyFont="1" applyBorder="1" applyAlignment="1">
      <alignment horizontal="right" vertical="center" wrapText="1"/>
    </xf>
    <xf numFmtId="10" fontId="46" fillId="0" borderId="48" xfId="0" applyNumberFormat="1" applyFont="1" applyBorder="1" applyAlignment="1">
      <alignment horizontal="right" vertical="center" wrapText="1"/>
    </xf>
    <xf numFmtId="10" fontId="46" fillId="0" borderId="89" xfId="0" applyNumberFormat="1" applyFont="1" applyBorder="1" applyAlignment="1">
      <alignment horizontal="right" vertical="center" wrapText="1"/>
    </xf>
    <xf numFmtId="4" fontId="70" fillId="0" borderId="5" xfId="0" applyNumberFormat="1" applyFont="1" applyBorder="1" applyAlignment="1">
      <alignment horizontal="right" vertical="center" wrapText="1"/>
    </xf>
    <xf numFmtId="4" fontId="17" fillId="0" borderId="12" xfId="0" applyNumberFormat="1" applyFont="1" applyBorder="1" applyAlignment="1">
      <alignment horizontal="righ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horizontal="right" vertical="center" wrapText="1"/>
    </xf>
    <xf numFmtId="0" fontId="17" fillId="0" borderId="74" xfId="0" applyFont="1" applyBorder="1" applyAlignment="1">
      <alignment horizontal="left" vertical="center" wrapText="1"/>
    </xf>
    <xf numFmtId="0" fontId="17" fillId="0" borderId="93" xfId="0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right" vertical="center" wrapText="1"/>
    </xf>
    <xf numFmtId="4" fontId="70" fillId="0" borderId="12" xfId="0" applyNumberFormat="1" applyFont="1" applyBorder="1" applyAlignment="1">
      <alignment horizontal="right" vertical="center" wrapText="1"/>
    </xf>
    <xf numFmtId="4" fontId="70" fillId="0" borderId="6" xfId="0" applyNumberFormat="1" applyFont="1" applyBorder="1" applyAlignment="1">
      <alignment horizontal="right" vertical="center" wrapText="1"/>
    </xf>
    <xf numFmtId="4" fontId="70" fillId="0" borderId="7" xfId="0" applyNumberFormat="1" applyFont="1" applyBorder="1" applyAlignment="1">
      <alignment horizontal="right" vertical="center" wrapText="1"/>
    </xf>
    <xf numFmtId="0" fontId="17" fillId="0" borderId="92" xfId="0" applyFont="1" applyBorder="1" applyAlignment="1">
      <alignment horizontal="left" vertical="center" wrapText="1"/>
    </xf>
    <xf numFmtId="0" fontId="17" fillId="0" borderId="90" xfId="0" applyFont="1" applyBorder="1" applyAlignment="1">
      <alignment horizontal="left" vertical="center" wrapText="1"/>
    </xf>
    <xf numFmtId="3" fontId="17" fillId="0" borderId="33" xfId="0" applyNumberFormat="1" applyFont="1" applyBorder="1" applyAlignment="1">
      <alignment horizontal="right" vertical="center" wrapText="1"/>
    </xf>
    <xf numFmtId="3" fontId="17" fillId="0" borderId="89" xfId="0" applyNumberFormat="1" applyFont="1" applyBorder="1" applyAlignment="1">
      <alignment horizontal="right" vertical="center" wrapText="1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86" xfId="0" applyNumberFormat="1" applyFont="1" applyBorder="1" applyAlignment="1">
      <alignment horizontal="right" vertical="center" wrapText="1"/>
    </xf>
    <xf numFmtId="0" fontId="79" fillId="0" borderId="0" xfId="0" applyFont="1" applyAlignment="1">
      <alignment wrapText="1"/>
    </xf>
    <xf numFmtId="193" fontId="46" fillId="0" borderId="34" xfId="0" applyNumberFormat="1" applyFont="1" applyBorder="1" applyAlignment="1">
      <alignment horizontal="right" vertical="center" wrapText="1"/>
    </xf>
    <xf numFmtId="193" fontId="46" fillId="0" borderId="87" xfId="0" applyNumberFormat="1" applyFont="1" applyBorder="1" applyAlignment="1">
      <alignment horizontal="right" vertical="center" wrapText="1"/>
    </xf>
    <xf numFmtId="193" fontId="46" fillId="0" borderId="0" xfId="0" applyNumberFormat="1" applyFont="1" applyAlignment="1">
      <alignment horizontal="right" vertical="center" wrapText="1"/>
    </xf>
    <xf numFmtId="193" fontId="46" fillId="0" borderId="88" xfId="0" applyNumberFormat="1" applyFont="1" applyBorder="1" applyAlignment="1">
      <alignment horizontal="right" vertical="center" wrapText="1"/>
    </xf>
    <xf numFmtId="193" fontId="46" fillId="0" borderId="33" xfId="0" applyNumberFormat="1" applyFont="1" applyBorder="1" applyAlignment="1">
      <alignment horizontal="right" vertical="center" wrapText="1"/>
    </xf>
    <xf numFmtId="193" fontId="46" fillId="0" borderId="89" xfId="0" applyNumberFormat="1" applyFont="1" applyBorder="1" applyAlignment="1">
      <alignment horizontal="right" vertical="center" wrapText="1"/>
    </xf>
    <xf numFmtId="193" fontId="46" fillId="0" borderId="47" xfId="0" applyNumberFormat="1" applyFont="1" applyBorder="1" applyAlignment="1">
      <alignment horizontal="right" vertical="center" wrapText="1"/>
    </xf>
    <xf numFmtId="193" fontId="46" fillId="0" borderId="86" xfId="0" applyNumberFormat="1" applyFont="1" applyBorder="1" applyAlignment="1">
      <alignment horizontal="right" vertical="center" wrapText="1"/>
    </xf>
    <xf numFmtId="193" fontId="46" fillId="0" borderId="48" xfId="0" applyNumberFormat="1" applyFont="1" applyBorder="1" applyAlignment="1">
      <alignment horizontal="right"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0" fontId="46" fillId="0" borderId="74" xfId="0" applyFont="1" applyBorder="1" applyAlignment="1">
      <alignment horizontal="left"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49" fontId="60" fillId="0" borderId="7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49" fontId="52" fillId="0" borderId="7" xfId="0" applyNumberFormat="1" applyFont="1" applyBorder="1" applyAlignment="1">
      <alignment horizontal="center" vertical="center" wrapText="1"/>
    </xf>
    <xf numFmtId="49" fontId="52" fillId="0" borderId="28" xfId="0" applyNumberFormat="1" applyFont="1" applyBorder="1" applyAlignment="1">
      <alignment horizontal="center" vertical="center" wrapText="1"/>
    </xf>
    <xf numFmtId="49" fontId="5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49" fontId="10" fillId="0" borderId="98" xfId="0" applyNumberFormat="1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4" fontId="12" fillId="0" borderId="92" xfId="0" applyNumberFormat="1" applyFont="1" applyFill="1" applyBorder="1" applyAlignment="1">
      <alignment vertical="center" wrapText="1"/>
    </xf>
    <xf numFmtId="0" fontId="12" fillId="0" borderId="93" xfId="0" applyFont="1" applyFill="1" applyBorder="1" applyAlignment="1">
      <alignment vertical="center" wrapText="1"/>
    </xf>
    <xf numFmtId="49" fontId="10" fillId="0" borderId="94" xfId="0" applyNumberFormat="1" applyFont="1" applyBorder="1" applyAlignment="1">
      <alignment horizontal="center" vertical="center" wrapText="1"/>
    </xf>
    <xf numFmtId="49" fontId="10" fillId="0" borderId="95" xfId="0" applyNumberFormat="1" applyFont="1" applyBorder="1" applyAlignment="1">
      <alignment horizontal="center" vertical="center" wrapText="1"/>
    </xf>
    <xf numFmtId="49" fontId="10" fillId="0" borderId="94" xfId="0" applyNumberFormat="1" applyFont="1" applyBorder="1" applyAlignment="1">
      <alignment horizontal="center" vertical="center"/>
    </xf>
    <xf numFmtId="49" fontId="10" fillId="0" borderId="95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vertical="center" wrapText="1"/>
    </xf>
    <xf numFmtId="0" fontId="10" fillId="0" borderId="97" xfId="0" applyFont="1" applyBorder="1" applyAlignment="1">
      <alignment vertical="center" wrapText="1"/>
    </xf>
    <xf numFmtId="49" fontId="10" fillId="0" borderId="92" xfId="0" applyNumberFormat="1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0" fillId="0" borderId="92" xfId="0" applyFont="1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10" fillId="0" borderId="9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" fontId="12" fillId="0" borderId="93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wrapText="1" shrinkToFit="1"/>
    </xf>
    <xf numFmtId="0" fontId="10" fillId="0" borderId="0" xfId="0" applyFont="1" applyFill="1" applyAlignment="1">
      <alignment vertical="center" wrapText="1"/>
    </xf>
    <xf numFmtId="4" fontId="29" fillId="8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29" fillId="8" borderId="28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72" fillId="0" borderId="61" xfId="0" applyFont="1" applyBorder="1" applyAlignment="1">
      <alignment horizontal="left" vertical="center" wrapText="1"/>
    </xf>
    <xf numFmtId="0" fontId="22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10" fillId="0" borderId="7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6" xfId="0" applyFont="1" applyFill="1" applyBorder="1" applyAlignment="1"/>
    <xf numFmtId="0" fontId="10" fillId="0" borderId="12" xfId="0" applyFont="1" applyFill="1" applyBorder="1" applyAlignment="1"/>
    <xf numFmtId="0" fontId="10" fillId="0" borderId="7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5" xfId="0" applyFill="1" applyBorder="1"/>
    <xf numFmtId="0" fontId="12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 horizontal="center" wrapText="1"/>
    </xf>
    <xf numFmtId="0" fontId="20" fillId="0" borderId="103" xfId="0" applyFont="1" applyFill="1" applyBorder="1" applyAlignment="1">
      <alignment horizontal="left" wrapText="1"/>
    </xf>
    <xf numFmtId="0" fontId="20" fillId="0" borderId="56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10" fontId="13" fillId="0" borderId="11" xfId="0" applyNumberFormat="1" applyFont="1" applyFill="1" applyBorder="1" applyAlignment="1">
      <alignment horizontal="center" vertical="center" wrapText="1"/>
    </xf>
    <xf numFmtId="10" fontId="13" fillId="0" borderId="28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16" fillId="0" borderId="0" xfId="0" applyFont="1" applyFill="1" applyAlignment="1">
      <alignment horizontal="justify" wrapText="1"/>
    </xf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10" fontId="10" fillId="0" borderId="0" xfId="0" applyNumberFormat="1" applyFont="1" applyFill="1" applyAlignment="1">
      <alignment horizontal="right" wrapText="1"/>
    </xf>
    <xf numFmtId="0" fontId="56" fillId="0" borderId="6" xfId="0" applyFont="1" applyBorder="1" applyAlignment="1">
      <alignment horizontal="justify" vertical="center" wrapText="1"/>
    </xf>
    <xf numFmtId="0" fontId="0" fillId="0" borderId="8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65" fillId="0" borderId="33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wrapText="1"/>
    </xf>
    <xf numFmtId="0" fontId="10" fillId="0" borderId="33" xfId="0" applyFont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16" fillId="0" borderId="105" xfId="0" applyFont="1" applyFill="1" applyBorder="1" applyAlignment="1">
      <alignment horizontal="center" vertical="center" wrapText="1"/>
    </xf>
    <xf numFmtId="0" fontId="63" fillId="0" borderId="106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4" fontId="37" fillId="0" borderId="38" xfId="0" applyNumberFormat="1" applyFont="1" applyFill="1" applyBorder="1" applyAlignment="1">
      <alignment vertical="center" wrapText="1"/>
    </xf>
    <xf numFmtId="0" fontId="63" fillId="0" borderId="39" xfId="0" applyFont="1" applyBorder="1" applyAlignment="1">
      <alignment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0" fillId="0" borderId="8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6" fillId="0" borderId="56" xfId="0" applyFont="1" applyFill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textRotation="135" wrapText="1"/>
    </xf>
    <xf numFmtId="0" fontId="0" fillId="0" borderId="84" xfId="0" applyFill="1" applyBorder="1" applyAlignment="1">
      <alignment horizontal="center" vertical="center" textRotation="135" wrapText="1"/>
    </xf>
    <xf numFmtId="0" fontId="0" fillId="0" borderId="15" xfId="0" applyFill="1" applyBorder="1" applyAlignment="1">
      <alignment horizontal="center" vertical="center" textRotation="135" wrapText="1"/>
    </xf>
    <xf numFmtId="0" fontId="0" fillId="0" borderId="33" xfId="0" applyFill="1" applyBorder="1" applyAlignment="1">
      <alignment horizontal="center" vertical="center" textRotation="135" wrapText="1"/>
    </xf>
    <xf numFmtId="0" fontId="0" fillId="0" borderId="0" xfId="0" applyFill="1" applyAlignment="1">
      <alignment horizontal="center" vertical="center" textRotation="135" wrapText="1"/>
    </xf>
    <xf numFmtId="0" fontId="0" fillId="0" borderId="34" xfId="0" applyFill="1" applyBorder="1" applyAlignment="1">
      <alignment horizontal="center" vertical="center" textRotation="135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135" wrapText="1"/>
    </xf>
    <xf numFmtId="0" fontId="0" fillId="0" borderId="29" xfId="0" applyFill="1" applyBorder="1" applyAlignment="1">
      <alignment horizontal="center" vertical="center" textRotation="135" wrapText="1"/>
    </xf>
    <xf numFmtId="0" fontId="0" fillId="0" borderId="22" xfId="0" applyFill="1" applyBorder="1" applyAlignment="1">
      <alignment horizontal="center" vertical="center" textRotation="135" wrapText="1"/>
    </xf>
    <xf numFmtId="4" fontId="16" fillId="0" borderId="28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135" wrapText="1"/>
    </xf>
    <xf numFmtId="0" fontId="0" fillId="0" borderId="33" xfId="0" applyBorder="1" applyAlignment="1">
      <alignment horizontal="center" vertical="center" textRotation="135" wrapText="1"/>
    </xf>
    <xf numFmtId="0" fontId="0" fillId="0" borderId="0" xfId="0" applyAlignment="1">
      <alignment horizontal="center" vertical="center" textRotation="135" wrapText="1"/>
    </xf>
    <xf numFmtId="0" fontId="0" fillId="0" borderId="34" xfId="0" applyBorder="1" applyAlignment="1">
      <alignment horizontal="center" vertical="center" textRotation="135" wrapText="1"/>
    </xf>
    <xf numFmtId="0" fontId="0" fillId="0" borderId="12" xfId="0" applyBorder="1" applyAlignment="1">
      <alignment horizontal="center" vertical="center" textRotation="135" wrapText="1"/>
    </xf>
    <xf numFmtId="0" fontId="0" fillId="0" borderId="29" xfId="0" applyBorder="1" applyAlignment="1">
      <alignment horizontal="center" vertical="center" textRotation="135" wrapText="1"/>
    </xf>
    <xf numFmtId="0" fontId="0" fillId="0" borderId="22" xfId="0" applyBorder="1" applyAlignment="1">
      <alignment horizontal="center" vertical="center" textRotation="135" wrapText="1"/>
    </xf>
    <xf numFmtId="49" fontId="10" fillId="0" borderId="84" xfId="0" applyNumberFormat="1" applyFont="1" applyFill="1" applyBorder="1" applyAlignment="1">
      <alignment horizontal="center" vertical="center" textRotation="135" wrapText="1"/>
    </xf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11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1" fillId="4" borderId="22" xfId="0" applyFont="1" applyFill="1" applyBorder="1" applyAlignment="1"/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left" vertical="center"/>
    </xf>
    <xf numFmtId="0" fontId="37" fillId="4" borderId="84" xfId="0" applyFont="1" applyFill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49" fontId="10" fillId="0" borderId="26" xfId="0" applyNumberFormat="1" applyFont="1" applyBorder="1" applyAlignment="1">
      <alignment wrapText="1"/>
    </xf>
    <xf numFmtId="4" fontId="10" fillId="0" borderId="8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Úverová zaťaženosť - podmienka a/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76315274023595"/>
          <c:y val="0.25780140426609105"/>
          <c:w val="0.64807376100046321"/>
          <c:h val="0.60219725867599905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numRef>
              <c:f>'[1]2009-2023'!$B$9:$O$9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'[1]2009-2023'!$B$14:$O$14</c:f>
              <c:numCache>
                <c:formatCode>General</c:formatCode>
                <c:ptCount val="14"/>
                <c:pt idx="0">
                  <c:v>0.25902801737633147</c:v>
                </c:pt>
                <c:pt idx="1">
                  <c:v>0.4451089576888973</c:v>
                </c:pt>
                <c:pt idx="2">
                  <c:v>0.35913415868763576</c:v>
                </c:pt>
                <c:pt idx="3">
                  <c:v>0.35842479840277974</c:v>
                </c:pt>
                <c:pt idx="4">
                  <c:v>0.3287176110475426</c:v>
                </c:pt>
                <c:pt idx="5">
                  <c:v>0.29292099244162279</c:v>
                </c:pt>
                <c:pt idx="6">
                  <c:v>0.29026163897549812</c:v>
                </c:pt>
                <c:pt idx="7">
                  <c:v>0.3258876168431194</c:v>
                </c:pt>
                <c:pt idx="8">
                  <c:v>0.27063879981410816</c:v>
                </c:pt>
                <c:pt idx="9">
                  <c:v>0.22069194826274519</c:v>
                </c:pt>
                <c:pt idx="10">
                  <c:v>0.20373116399226493</c:v>
                </c:pt>
                <c:pt idx="11">
                  <c:v>0.17600487232471645</c:v>
                </c:pt>
                <c:pt idx="12">
                  <c:v>0.36791032923998224</c:v>
                </c:pt>
                <c:pt idx="13">
                  <c:v>0.32895744564141355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4-42AA-8543-D88B4C3EEB97}"/>
            </c:ext>
          </c:extLst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'[1]2009-2023'!$B$9:$O$9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'[1]2009-2023'!$B$15:$O$15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4-42AA-8543-D88B4C3EE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9632"/>
        <c:axId val="1"/>
      </c:lineChart>
      <c:catAx>
        <c:axId val="22936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rok</a:t>
                </a:r>
              </a:p>
            </c:rich>
          </c:tx>
          <c:layout>
            <c:manualLayout>
              <c:xMode val="edge"/>
              <c:yMode val="edge"/>
              <c:x val="0.11480268230566135"/>
              <c:y val="0.87329133858267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úverová zaťaženosť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936963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Úverová zaťaženosť - podmienka b/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76315274023595"/>
          <c:y val="0.25780140426609105"/>
          <c:w val="0.64807376100046321"/>
          <c:h val="0.60219725867599905"/>
        </c:manualLayout>
      </c:layout>
      <c:lineChart>
        <c:grouping val="standard"/>
        <c:varyColors val="0"/>
        <c:ser>
          <c:idx val="2"/>
          <c:order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val>
            <c:numRef>
              <c:f>'[1]2009-2023'!$B$58:$O$58</c:f>
              <c:numCache>
                <c:formatCode>General</c:formatCode>
                <c:ptCount val="14"/>
                <c:pt idx="0">
                  <c:v>5.6950326162529451E-2</c:v>
                </c:pt>
                <c:pt idx="1">
                  <c:v>0.19108195459862576</c:v>
                </c:pt>
                <c:pt idx="2">
                  <c:v>2.7700933016049832E-2</c:v>
                </c:pt>
                <c:pt idx="3">
                  <c:v>8.7968926666599376E-2</c:v>
                </c:pt>
                <c:pt idx="4">
                  <c:v>5.3232894963408398E-2</c:v>
                </c:pt>
                <c:pt idx="5">
                  <c:v>4.9136873303560133E-2</c:v>
                </c:pt>
                <c:pt idx="6">
                  <c:v>3.4658435645111008E-2</c:v>
                </c:pt>
                <c:pt idx="7">
                  <c:v>4.5032450535646321E-2</c:v>
                </c:pt>
                <c:pt idx="8">
                  <c:v>5.7784541792467572E-2</c:v>
                </c:pt>
                <c:pt idx="9">
                  <c:v>5.1572573875157068E-2</c:v>
                </c:pt>
                <c:pt idx="10">
                  <c:v>4.6633546317946258E-2</c:v>
                </c:pt>
                <c:pt idx="11">
                  <c:v>4.8403223844318881E-2</c:v>
                </c:pt>
                <c:pt idx="12">
                  <c:v>5.8985688145592685E-2</c:v>
                </c:pt>
                <c:pt idx="13">
                  <c:v>5.9719735259786758E-2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3-4540-898F-BB9F3895C0E6}"/>
            </c:ext>
          </c:extLst>
        </c:ser>
        <c:ser>
          <c:idx val="3"/>
          <c:order val="1"/>
          <c:val>
            <c:numRef>
              <c:f>'[1]2009-2023'!$B$59:$O$59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3-4540-898F-BB9F3895C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9232"/>
        <c:axId val="1"/>
      </c:lineChart>
      <c:catAx>
        <c:axId val="22936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rok</a:t>
                </a:r>
              </a:p>
            </c:rich>
          </c:tx>
          <c:layout>
            <c:manualLayout>
              <c:xMode val="edge"/>
              <c:yMode val="edge"/>
              <c:x val="0.11480260361214135"/>
              <c:y val="0.88674086130295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úverová zaťaženosť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936923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Prepočet dlhu na jedného obyvateľa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1"/>
          <c:tx>
            <c:strRef>
              <c:f>'[1]2009-2023'!$A$81</c:f>
              <c:strCache>
                <c:ptCount val="1"/>
                <c:pt idx="0">
                  <c:v>c/ prepočet výšky dlhu na občana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'[1]2009-2023'!$B$76:$O$76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'[1]2009-2023'!$B$81:$O$81</c:f>
              <c:numCache>
                <c:formatCode>General</c:formatCode>
                <c:ptCount val="14"/>
                <c:pt idx="0">
                  <c:v>114.55151673819742</c:v>
                </c:pt>
                <c:pt idx="1">
                  <c:v>197.95311113037448</c:v>
                </c:pt>
                <c:pt idx="2">
                  <c:v>141.72022538141471</c:v>
                </c:pt>
                <c:pt idx="3">
                  <c:v>147.11046428571427</c:v>
                </c:pt>
                <c:pt idx="4">
                  <c:v>135.88452027263193</c:v>
                </c:pt>
                <c:pt idx="5">
                  <c:v>129.66781438721137</c:v>
                </c:pt>
                <c:pt idx="6">
                  <c:v>141.53901281017647</c:v>
                </c:pt>
                <c:pt idx="7">
                  <c:v>175.15494475882511</c:v>
                </c:pt>
                <c:pt idx="8">
                  <c:v>159.11542610571738</c:v>
                </c:pt>
                <c:pt idx="9">
                  <c:v>143.17874831157135</c:v>
                </c:pt>
                <c:pt idx="10">
                  <c:v>149.82795404814004</c:v>
                </c:pt>
                <c:pt idx="11">
                  <c:v>132.84875799670994</c:v>
                </c:pt>
                <c:pt idx="12">
                  <c:v>304.51305492851765</c:v>
                </c:pt>
                <c:pt idx="13">
                  <c:v>295.22080818657781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CED-A2FE-140F584F0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70032"/>
        <c:axId val="1"/>
      </c:lineChart>
      <c:lineChart>
        <c:grouping val="standard"/>
        <c:varyColors val="0"/>
        <c:ser>
          <c:idx val="2"/>
          <c:order val="0"/>
          <c:tx>
            <c:strRef>
              <c:f>'[1]2009-2023'!$A$79</c:f>
              <c:strCache>
                <c:ptCount val="1"/>
                <c:pt idx="0">
                  <c:v>počet obyvateľov mesta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'[1]2009-2023'!$B$76:$O$76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'[1]2009-2023'!$B$79:$O$79</c:f>
              <c:numCache>
                <c:formatCode>General</c:formatCode>
                <c:ptCount val="14"/>
                <c:pt idx="0">
                  <c:v>11650</c:v>
                </c:pt>
                <c:pt idx="1">
                  <c:v>11536</c:v>
                </c:pt>
                <c:pt idx="2">
                  <c:v>11536</c:v>
                </c:pt>
                <c:pt idx="3">
                  <c:v>11480</c:v>
                </c:pt>
                <c:pt idx="4">
                  <c:v>11444</c:v>
                </c:pt>
                <c:pt idx="5">
                  <c:v>11260</c:v>
                </c:pt>
                <c:pt idx="6">
                  <c:v>11163</c:v>
                </c:pt>
                <c:pt idx="7">
                  <c:v>11133</c:v>
                </c:pt>
                <c:pt idx="8">
                  <c:v>11124</c:v>
                </c:pt>
                <c:pt idx="9">
                  <c:v>11105</c:v>
                </c:pt>
                <c:pt idx="10">
                  <c:v>10968</c:v>
                </c:pt>
                <c:pt idx="11">
                  <c:v>10942</c:v>
                </c:pt>
                <c:pt idx="12">
                  <c:v>10632</c:v>
                </c:pt>
                <c:pt idx="13">
                  <c:v>10505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CED-A2FE-140F584F0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9370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dlh na obyvateľa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93700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počet obyvateľov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  <a:alpha val="87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</xdr:rowOff>
    </xdr:from>
    <xdr:to>
      <xdr:col>10</xdr:col>
      <xdr:colOff>0</xdr:colOff>
      <xdr:row>25</xdr:row>
      <xdr:rowOff>9525</xdr:rowOff>
    </xdr:to>
    <xdr:graphicFrame macro="">
      <xdr:nvGraphicFramePr>
        <xdr:cNvPr id="16818192" name="Graf 2">
          <a:extLst>
            <a:ext uri="{FF2B5EF4-FFF2-40B4-BE49-F238E27FC236}">
              <a16:creationId xmlns:a16="http://schemas.microsoft.com/office/drawing/2014/main" id="{543D9427-F83E-49E9-B7E2-5E1E5485A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45</xdr:row>
      <xdr:rowOff>9525</xdr:rowOff>
    </xdr:from>
    <xdr:to>
      <xdr:col>10</xdr:col>
      <xdr:colOff>0</xdr:colOff>
      <xdr:row>55</xdr:row>
      <xdr:rowOff>0</xdr:rowOff>
    </xdr:to>
    <xdr:graphicFrame macro="">
      <xdr:nvGraphicFramePr>
        <xdr:cNvPr id="16818193" name="Graf 4">
          <a:extLst>
            <a:ext uri="{FF2B5EF4-FFF2-40B4-BE49-F238E27FC236}">
              <a16:creationId xmlns:a16="http://schemas.microsoft.com/office/drawing/2014/main" id="{B61106AD-65FB-4C61-8A99-1DADC5B0F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10</xdr:col>
      <xdr:colOff>0</xdr:colOff>
      <xdr:row>79</xdr:row>
      <xdr:rowOff>133350</xdr:rowOff>
    </xdr:to>
    <xdr:graphicFrame macro="">
      <xdr:nvGraphicFramePr>
        <xdr:cNvPr id="16818194" name="Graf 1">
          <a:extLst>
            <a:ext uri="{FF2B5EF4-FFF2-40B4-BE49-F238E27FC236}">
              <a16:creationId xmlns:a16="http://schemas.microsoft.com/office/drawing/2014/main" id="{2BFDFC6C-7458-473D-AA4E-F264DA403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ltura/Desktop/&#218;very/v&#253;voj%20za&#357;a&#382;enosti/v&#253;voj%20za&#357;a&#382;enos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-2023"/>
      <sheetName val="2024"/>
      <sheetName val="2023"/>
      <sheetName val="2021"/>
      <sheetName val="2022 graf"/>
      <sheetName val="k 31.12.2017 "/>
    </sheetNames>
    <sheetDataSet>
      <sheetData sheetId="0">
        <row r="9">
          <cell r="B9">
            <v>2009</v>
          </cell>
          <cell r="C9">
            <v>2010</v>
          </cell>
          <cell r="D9">
            <v>2011</v>
          </cell>
          <cell r="E9">
            <v>2012</v>
          </cell>
          <cell r="F9">
            <v>2013</v>
          </cell>
          <cell r="G9">
            <v>2015</v>
          </cell>
          <cell r="H9">
            <v>2016</v>
          </cell>
          <cell r="I9">
            <v>2017</v>
          </cell>
          <cell r="J9">
            <v>2018</v>
          </cell>
          <cell r="K9">
            <v>2019</v>
          </cell>
          <cell r="L9">
            <v>2020</v>
          </cell>
          <cell r="M9">
            <v>2021</v>
          </cell>
          <cell r="N9">
            <v>2022</v>
          </cell>
          <cell r="O9">
            <v>2023</v>
          </cell>
        </row>
        <row r="14">
          <cell r="B14">
            <v>0.25902801737633147</v>
          </cell>
          <cell r="C14">
            <v>0.4451089576888973</v>
          </cell>
          <cell r="D14">
            <v>0.35913415868763576</v>
          </cell>
          <cell r="E14">
            <v>0.35842479840277974</v>
          </cell>
          <cell r="F14">
            <v>0.3287176110475426</v>
          </cell>
          <cell r="G14">
            <v>0.29292099244162279</v>
          </cell>
          <cell r="H14">
            <v>0.29026163897549812</v>
          </cell>
          <cell r="I14">
            <v>0.3258876168431194</v>
          </cell>
          <cell r="J14">
            <v>0.27063879981410816</v>
          </cell>
          <cell r="K14">
            <v>0.22069194826274519</v>
          </cell>
          <cell r="L14">
            <v>0.20373116399226493</v>
          </cell>
          <cell r="M14">
            <v>0.17600487232471645</v>
          </cell>
          <cell r="N14">
            <v>0.36791032923998224</v>
          </cell>
          <cell r="O14">
            <v>0.32895744564141355</v>
          </cell>
        </row>
        <row r="58">
          <cell r="B58">
            <v>5.6950326162529451E-2</v>
          </cell>
          <cell r="C58">
            <v>0.19108195459862576</v>
          </cell>
          <cell r="D58">
            <v>2.7700933016049832E-2</v>
          </cell>
          <cell r="E58">
            <v>8.7968926666599376E-2</v>
          </cell>
          <cell r="F58">
            <v>5.3232894963408398E-2</v>
          </cell>
          <cell r="G58">
            <v>4.9136873303560133E-2</v>
          </cell>
          <cell r="H58">
            <v>3.4658435645111008E-2</v>
          </cell>
          <cell r="I58">
            <v>4.5032450535646321E-2</v>
          </cell>
          <cell r="J58">
            <v>5.7784541792467572E-2</v>
          </cell>
          <cell r="K58">
            <v>5.1572573875157068E-2</v>
          </cell>
          <cell r="L58">
            <v>4.6633546317946258E-2</v>
          </cell>
          <cell r="M58">
            <v>4.8403223844318881E-2</v>
          </cell>
          <cell r="N58">
            <v>5.8985688145592685E-2</v>
          </cell>
          <cell r="O58">
            <v>5.9719735259786758E-2</v>
          </cell>
        </row>
        <row r="76">
          <cell r="B76">
            <v>2009</v>
          </cell>
          <cell r="C76">
            <v>2010</v>
          </cell>
          <cell r="D76">
            <v>2011</v>
          </cell>
          <cell r="E76">
            <v>2012</v>
          </cell>
          <cell r="F76">
            <v>2013</v>
          </cell>
          <cell r="G76">
            <v>2015</v>
          </cell>
          <cell r="H76">
            <v>2016</v>
          </cell>
          <cell r="I76">
            <v>2017</v>
          </cell>
          <cell r="J76">
            <v>2018</v>
          </cell>
          <cell r="K76">
            <v>2019</v>
          </cell>
          <cell r="L76">
            <v>2020</v>
          </cell>
          <cell r="M76">
            <v>2021</v>
          </cell>
          <cell r="N76">
            <v>2022</v>
          </cell>
          <cell r="O76">
            <v>2023</v>
          </cell>
        </row>
        <row r="79">
          <cell r="A79" t="str">
            <v>počet obyvateľov mesta</v>
          </cell>
          <cell r="B79">
            <v>11650</v>
          </cell>
          <cell r="C79">
            <v>11536</v>
          </cell>
          <cell r="D79">
            <v>11536</v>
          </cell>
          <cell r="E79">
            <v>11480</v>
          </cell>
          <cell r="F79">
            <v>11444</v>
          </cell>
          <cell r="G79">
            <v>11260</v>
          </cell>
          <cell r="H79">
            <v>11163</v>
          </cell>
          <cell r="I79">
            <v>11133</v>
          </cell>
          <cell r="J79">
            <v>11124</v>
          </cell>
          <cell r="K79">
            <v>11105</v>
          </cell>
          <cell r="L79">
            <v>10968</v>
          </cell>
          <cell r="M79">
            <v>10942</v>
          </cell>
          <cell r="N79">
            <v>10632</v>
          </cell>
          <cell r="O79">
            <v>10505</v>
          </cell>
        </row>
        <row r="81">
          <cell r="A81" t="str">
            <v>c/ prepočet výšky dlhu na občana</v>
          </cell>
          <cell r="B81">
            <v>114.55151673819742</v>
          </cell>
          <cell r="C81">
            <v>197.95311113037448</v>
          </cell>
          <cell r="D81">
            <v>141.72022538141471</v>
          </cell>
          <cell r="E81">
            <v>147.11046428571427</v>
          </cell>
          <cell r="F81">
            <v>135.88452027263193</v>
          </cell>
          <cell r="G81">
            <v>129.66781438721137</v>
          </cell>
          <cell r="H81">
            <v>141.53901281017647</v>
          </cell>
          <cell r="I81">
            <v>175.15494475882511</v>
          </cell>
          <cell r="J81">
            <v>159.11542610571738</v>
          </cell>
          <cell r="K81">
            <v>143.17874831157135</v>
          </cell>
          <cell r="L81">
            <v>149.82795404814004</v>
          </cell>
          <cell r="M81">
            <v>132.84875799670994</v>
          </cell>
          <cell r="N81">
            <v>304.51305492851765</v>
          </cell>
          <cell r="O81">
            <v>295.22080818657781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52"/>
  <sheetViews>
    <sheetView topLeftCell="A36" workbookViewId="0">
      <selection activeCell="J51" sqref="J51"/>
    </sheetView>
  </sheetViews>
  <sheetFormatPr defaultRowHeight="16.5" x14ac:dyDescent="0.3"/>
  <cols>
    <col min="1" max="9" width="9.140625" style="128"/>
    <col min="10" max="10" width="9.140625" style="243"/>
    <col min="11" max="16384" width="9.140625" style="128"/>
  </cols>
  <sheetData>
    <row r="3" spans="1:10" ht="20.25" customHeight="1" x14ac:dyDescent="0.3">
      <c r="A3" s="768" t="s">
        <v>142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0" ht="6.75" customHeight="1" x14ac:dyDescent="0.3"/>
    <row r="5" spans="1:10" x14ac:dyDescent="0.3">
      <c r="A5" s="767" t="s">
        <v>1421</v>
      </c>
      <c r="B5" s="767"/>
      <c r="C5" s="767"/>
      <c r="D5" s="767"/>
      <c r="E5" s="767"/>
      <c r="F5" s="767"/>
      <c r="G5" s="767"/>
      <c r="H5" s="767"/>
      <c r="J5" s="243" t="s">
        <v>1463</v>
      </c>
    </row>
    <row r="6" spans="1:10" x14ac:dyDescent="0.3">
      <c r="A6" s="226"/>
      <c r="B6" s="226"/>
      <c r="C6" s="226"/>
      <c r="D6" s="226"/>
      <c r="E6" s="226"/>
      <c r="F6" s="226"/>
      <c r="G6" s="226"/>
      <c r="H6" s="226"/>
    </row>
    <row r="7" spans="1:10" x14ac:dyDescent="0.3">
      <c r="A7" s="767" t="s">
        <v>141</v>
      </c>
      <c r="B7" s="767"/>
      <c r="C7" s="767"/>
      <c r="D7" s="767"/>
      <c r="E7" s="767"/>
      <c r="F7" s="767"/>
      <c r="G7" s="767"/>
      <c r="H7" s="767"/>
      <c r="J7" s="243" t="s">
        <v>1464</v>
      </c>
    </row>
    <row r="8" spans="1:10" x14ac:dyDescent="0.3">
      <c r="A8" s="226"/>
      <c r="B8" s="226"/>
      <c r="C8" s="226"/>
      <c r="D8" s="226"/>
      <c r="E8" s="226"/>
      <c r="F8" s="226"/>
      <c r="G8" s="226"/>
      <c r="H8" s="226"/>
    </row>
    <row r="9" spans="1:10" x14ac:dyDescent="0.3">
      <c r="A9" s="767" t="s">
        <v>1085</v>
      </c>
      <c r="B9" s="767"/>
      <c r="C9" s="767"/>
      <c r="D9" s="767"/>
      <c r="E9" s="767"/>
      <c r="F9" s="767"/>
      <c r="G9" s="767"/>
      <c r="H9" s="767"/>
      <c r="J9" s="243" t="s">
        <v>1465</v>
      </c>
    </row>
    <row r="10" spans="1:10" x14ac:dyDescent="0.3">
      <c r="A10" s="226"/>
      <c r="B10" s="226"/>
      <c r="C10" s="226"/>
      <c r="D10" s="226"/>
      <c r="E10" s="226"/>
      <c r="F10" s="226"/>
      <c r="G10" s="226"/>
      <c r="H10" s="226"/>
    </row>
    <row r="11" spans="1:10" x14ac:dyDescent="0.3">
      <c r="A11" s="767" t="s">
        <v>131</v>
      </c>
      <c r="B11" s="767"/>
      <c r="C11" s="767"/>
      <c r="D11" s="767"/>
      <c r="E11" s="767"/>
      <c r="F11" s="767"/>
      <c r="G11" s="767"/>
      <c r="H11" s="767"/>
      <c r="J11" s="243" t="s">
        <v>1466</v>
      </c>
    </row>
    <row r="13" spans="1:10" x14ac:dyDescent="0.3">
      <c r="A13" s="767" t="s">
        <v>132</v>
      </c>
      <c r="B13" s="767"/>
      <c r="C13" s="767"/>
      <c r="D13" s="767"/>
      <c r="E13" s="767"/>
      <c r="F13" s="767"/>
      <c r="G13" s="767"/>
      <c r="H13" s="767"/>
      <c r="J13" s="243" t="s">
        <v>1467</v>
      </c>
    </row>
    <row r="15" spans="1:10" ht="18.75" customHeight="1" x14ac:dyDescent="0.3">
      <c r="A15" s="767" t="s">
        <v>912</v>
      </c>
      <c r="B15" s="767"/>
      <c r="C15" s="767"/>
      <c r="D15" s="767"/>
      <c r="E15" s="767"/>
      <c r="F15" s="767"/>
      <c r="G15" s="767"/>
      <c r="H15" s="767"/>
      <c r="J15" s="243" t="s">
        <v>1468</v>
      </c>
    </row>
    <row r="17" spans="1:10" ht="18.75" customHeight="1" x14ac:dyDescent="0.3">
      <c r="A17" s="767" t="s">
        <v>130</v>
      </c>
      <c r="B17" s="767"/>
      <c r="C17" s="767"/>
      <c r="D17" s="767"/>
      <c r="E17" s="767"/>
      <c r="F17" s="767"/>
      <c r="G17" s="767"/>
      <c r="H17" s="767"/>
      <c r="J17" s="243" t="s">
        <v>1469</v>
      </c>
    </row>
    <row r="19" spans="1:10" x14ac:dyDescent="0.3">
      <c r="A19" s="767" t="s">
        <v>913</v>
      </c>
      <c r="B19" s="767"/>
      <c r="C19" s="767"/>
      <c r="D19" s="767"/>
      <c r="E19" s="767"/>
      <c r="F19" s="767"/>
      <c r="G19" s="767"/>
      <c r="H19" s="767"/>
      <c r="J19" s="243" t="s">
        <v>1470</v>
      </c>
    </row>
    <row r="21" spans="1:10" x14ac:dyDescent="0.3">
      <c r="A21" s="128" t="s">
        <v>914</v>
      </c>
      <c r="J21" s="243" t="s">
        <v>1471</v>
      </c>
    </row>
    <row r="23" spans="1:10" x14ac:dyDescent="0.3">
      <c r="A23" s="128" t="s">
        <v>133</v>
      </c>
      <c r="J23" s="243" t="s">
        <v>1472</v>
      </c>
    </row>
    <row r="25" spans="1:10" x14ac:dyDescent="0.3">
      <c r="A25" s="767" t="s">
        <v>134</v>
      </c>
      <c r="B25" s="767"/>
      <c r="C25" s="767"/>
      <c r="D25" s="767"/>
      <c r="E25" s="767"/>
      <c r="F25" s="767"/>
      <c r="G25" s="767"/>
      <c r="H25" s="767"/>
      <c r="J25" s="243" t="s">
        <v>1473</v>
      </c>
    </row>
    <row r="26" spans="1:10" x14ac:dyDescent="0.3">
      <c r="A26" s="767"/>
      <c r="B26" s="767"/>
      <c r="C26" s="767"/>
      <c r="D26" s="767"/>
      <c r="E26" s="767"/>
      <c r="F26" s="767"/>
      <c r="G26" s="767"/>
      <c r="H26" s="767"/>
    </row>
    <row r="27" spans="1:10" x14ac:dyDescent="0.3">
      <c r="A27" s="767" t="s">
        <v>911</v>
      </c>
      <c r="B27" s="767"/>
      <c r="C27" s="767"/>
      <c r="D27" s="767"/>
      <c r="E27" s="767"/>
      <c r="F27" s="767"/>
      <c r="G27" s="767"/>
      <c r="H27" s="767"/>
      <c r="J27" s="243" t="s">
        <v>1474</v>
      </c>
    </row>
    <row r="28" spans="1:10" x14ac:dyDescent="0.3">
      <c r="J28" s="128"/>
    </row>
    <row r="29" spans="1:10" x14ac:dyDescent="0.3">
      <c r="A29" s="767" t="s">
        <v>138</v>
      </c>
      <c r="B29" s="767"/>
      <c r="C29" s="767"/>
      <c r="D29" s="767"/>
      <c r="E29" s="767"/>
      <c r="F29" s="767"/>
      <c r="G29" s="767"/>
      <c r="H29" s="767"/>
      <c r="J29" s="243" t="s">
        <v>1475</v>
      </c>
    </row>
    <row r="30" spans="1:10" x14ac:dyDescent="0.3">
      <c r="J30" s="128"/>
    </row>
    <row r="31" spans="1:10" x14ac:dyDescent="0.3">
      <c r="A31" s="128" t="s">
        <v>915</v>
      </c>
      <c r="J31" s="243" t="s">
        <v>1476</v>
      </c>
    </row>
    <row r="32" spans="1:10" x14ac:dyDescent="0.3">
      <c r="J32" s="128"/>
    </row>
    <row r="33" spans="1:10" x14ac:dyDescent="0.3">
      <c r="A33" s="767" t="s">
        <v>139</v>
      </c>
      <c r="B33" s="767"/>
      <c r="C33" s="767"/>
      <c r="D33" s="767"/>
      <c r="E33" s="767"/>
      <c r="F33" s="767"/>
      <c r="G33" s="767"/>
      <c r="H33" s="767"/>
      <c r="J33" s="243" t="s">
        <v>1477</v>
      </c>
    </row>
    <row r="34" spans="1:10" x14ac:dyDescent="0.3">
      <c r="J34" s="128"/>
    </row>
    <row r="35" spans="1:10" x14ac:dyDescent="0.3">
      <c r="A35" s="767" t="s">
        <v>661</v>
      </c>
      <c r="B35" s="767"/>
      <c r="C35" s="767"/>
      <c r="D35" s="767"/>
      <c r="E35" s="767"/>
      <c r="F35" s="767"/>
      <c r="G35" s="767"/>
      <c r="H35" s="767"/>
      <c r="J35" s="243" t="s">
        <v>1478</v>
      </c>
    </row>
    <row r="36" spans="1:10" x14ac:dyDescent="0.3">
      <c r="J36" s="128"/>
    </row>
    <row r="37" spans="1:10" x14ac:dyDescent="0.3">
      <c r="A37" s="767" t="s">
        <v>662</v>
      </c>
      <c r="B37" s="767"/>
      <c r="C37" s="767"/>
      <c r="D37" s="767"/>
      <c r="E37" s="767"/>
      <c r="F37" s="767"/>
      <c r="G37" s="767"/>
      <c r="H37" s="767"/>
      <c r="J37" s="243" t="s">
        <v>1479</v>
      </c>
    </row>
    <row r="38" spans="1:10" x14ac:dyDescent="0.3">
      <c r="J38" s="128"/>
    </row>
    <row r="39" spans="1:10" x14ac:dyDescent="0.3">
      <c r="A39" s="767" t="s">
        <v>135</v>
      </c>
      <c r="B39" s="767"/>
      <c r="C39" s="767"/>
      <c r="D39" s="767"/>
      <c r="E39" s="767"/>
      <c r="F39" s="767"/>
      <c r="G39" s="767"/>
      <c r="H39" s="767"/>
    </row>
    <row r="40" spans="1:10" x14ac:dyDescent="0.3">
      <c r="A40" s="767"/>
      <c r="B40" s="767"/>
      <c r="C40" s="767"/>
      <c r="D40" s="767"/>
      <c r="E40" s="767"/>
      <c r="F40" s="767"/>
      <c r="G40" s="767"/>
      <c r="H40" s="767"/>
      <c r="J40" s="243" t="s">
        <v>1480</v>
      </c>
    </row>
    <row r="41" spans="1:10" x14ac:dyDescent="0.3">
      <c r="J41" s="128"/>
    </row>
    <row r="42" spans="1:10" x14ac:dyDescent="0.3">
      <c r="A42" s="767" t="s">
        <v>136</v>
      </c>
      <c r="B42" s="767"/>
      <c r="C42" s="767"/>
      <c r="D42" s="767"/>
      <c r="E42" s="767"/>
      <c r="F42" s="767"/>
      <c r="G42" s="767"/>
      <c r="H42" s="767"/>
      <c r="J42" s="243" t="s">
        <v>1481</v>
      </c>
    </row>
    <row r="44" spans="1:10" x14ac:dyDescent="0.3">
      <c r="A44" s="767" t="s">
        <v>137</v>
      </c>
      <c r="B44" s="767"/>
      <c r="C44" s="767"/>
      <c r="D44" s="767"/>
      <c r="E44" s="767"/>
      <c r="F44" s="767"/>
      <c r="G44" s="767"/>
      <c r="H44" s="767"/>
      <c r="J44" s="243" t="s">
        <v>1482</v>
      </c>
    </row>
    <row r="45" spans="1:10" x14ac:dyDescent="0.3">
      <c r="A45" s="226"/>
      <c r="B45" s="226"/>
      <c r="C45" s="226"/>
      <c r="D45" s="226"/>
      <c r="E45" s="226"/>
      <c r="F45" s="226"/>
      <c r="G45" s="226"/>
      <c r="H45" s="226"/>
    </row>
    <row r="46" spans="1:10" x14ac:dyDescent="0.3">
      <c r="A46" s="767" t="s">
        <v>242</v>
      </c>
      <c r="B46" s="767"/>
      <c r="C46" s="767"/>
      <c r="D46" s="767"/>
      <c r="E46" s="767"/>
      <c r="F46" s="767"/>
      <c r="G46" s="767"/>
      <c r="H46" s="767"/>
      <c r="J46" s="243" t="s">
        <v>1483</v>
      </c>
    </row>
    <row r="48" spans="1:10" x14ac:dyDescent="0.3">
      <c r="A48" s="767" t="s">
        <v>140</v>
      </c>
      <c r="B48" s="767"/>
      <c r="C48" s="767"/>
      <c r="D48" s="767"/>
      <c r="E48" s="767"/>
      <c r="F48" s="767"/>
      <c r="G48" s="767"/>
      <c r="H48" s="767"/>
      <c r="J48" s="243" t="s">
        <v>1484</v>
      </c>
    </row>
    <row r="49" spans="1:10" x14ac:dyDescent="0.3">
      <c r="J49" s="243" t="s">
        <v>97</v>
      </c>
    </row>
    <row r="50" spans="1:10" x14ac:dyDescent="0.3">
      <c r="A50" s="767" t="s">
        <v>1084</v>
      </c>
      <c r="B50" s="767"/>
      <c r="C50" s="767"/>
      <c r="D50" s="767"/>
      <c r="E50" s="767"/>
      <c r="F50" s="767"/>
      <c r="G50" s="767"/>
      <c r="H50" s="767"/>
      <c r="J50" s="243" t="s">
        <v>1485</v>
      </c>
    </row>
    <row r="52" spans="1:10" x14ac:dyDescent="0.3">
      <c r="A52" s="767" t="s">
        <v>785</v>
      </c>
      <c r="B52" s="767"/>
      <c r="C52" s="767"/>
      <c r="D52" s="767"/>
      <c r="E52" s="767"/>
      <c r="F52" s="767"/>
      <c r="G52" s="767"/>
      <c r="H52" s="767"/>
    </row>
  </sheetData>
  <mergeCells count="23">
    <mergeCell ref="A19:H19"/>
    <mergeCell ref="A7:H7"/>
    <mergeCell ref="A26:H26"/>
    <mergeCell ref="A27:H27"/>
    <mergeCell ref="A15:H15"/>
    <mergeCell ref="A33:H33"/>
    <mergeCell ref="A9:H9"/>
    <mergeCell ref="A39:H40"/>
    <mergeCell ref="A42:H42"/>
    <mergeCell ref="A48:H48"/>
    <mergeCell ref="A29:H29"/>
    <mergeCell ref="A35:H35"/>
    <mergeCell ref="A37:H37"/>
    <mergeCell ref="A52:H52"/>
    <mergeCell ref="A50:H50"/>
    <mergeCell ref="A25:H25"/>
    <mergeCell ref="A3:J3"/>
    <mergeCell ref="A5:H5"/>
    <mergeCell ref="A17:H17"/>
    <mergeCell ref="A11:H11"/>
    <mergeCell ref="A13:H13"/>
    <mergeCell ref="A46:H46"/>
    <mergeCell ref="A44:H44"/>
  </mergeCells>
  <pageMargins left="0.11811023622047245" right="0.11811023622047245" top="0.11811023622047245" bottom="0.11811023622047245" header="0.31496062992125984" footer="0.31496062992125984"/>
  <pageSetup paperSize="9" scale="95" orientation="portrait" r:id="rId1"/>
  <headerFooter>
    <oddHeader>&amp;C&amp;8Záverečný účet Mesta Nová Dubnica za rok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3"/>
  <sheetViews>
    <sheetView topLeftCell="A326" workbookViewId="0">
      <selection activeCell="J337" sqref="J336:J337"/>
    </sheetView>
  </sheetViews>
  <sheetFormatPr defaultRowHeight="12.75" x14ac:dyDescent="0.2"/>
  <cols>
    <col min="1" max="1" width="78" style="11" customWidth="1"/>
    <col min="2" max="2" width="13.5703125" style="16" customWidth="1"/>
    <col min="3" max="3" width="10.28515625" style="11" customWidth="1"/>
    <col min="4" max="4" width="10.42578125" style="11" customWidth="1"/>
    <col min="5" max="16384" width="9.140625" style="11"/>
  </cols>
  <sheetData>
    <row r="1" spans="1:2" x14ac:dyDescent="0.2">
      <c r="B1" s="26"/>
    </row>
    <row r="2" spans="1:2" ht="15.75" x14ac:dyDescent="0.25">
      <c r="A2" s="8" t="s">
        <v>295</v>
      </c>
      <c r="B2" s="283"/>
    </row>
    <row r="3" spans="1:2" ht="15.75" x14ac:dyDescent="0.25">
      <c r="A3" s="8"/>
      <c r="B3" s="283"/>
    </row>
    <row r="4" spans="1:2" x14ac:dyDescent="0.2">
      <c r="A4" s="48"/>
      <c r="B4" s="289"/>
    </row>
    <row r="5" spans="1:2" x14ac:dyDescent="0.2">
      <c r="A5" s="48"/>
      <c r="B5" s="289"/>
    </row>
    <row r="6" spans="1:2" ht="16.5" x14ac:dyDescent="0.3">
      <c r="A6" s="21" t="s">
        <v>695</v>
      </c>
      <c r="B6" s="61"/>
    </row>
    <row r="7" spans="1:2" ht="16.5" x14ac:dyDescent="0.3">
      <c r="A7" s="21"/>
      <c r="B7" s="61"/>
    </row>
    <row r="8" spans="1:2" x14ac:dyDescent="0.2">
      <c r="A8" s="913" t="s">
        <v>742</v>
      </c>
      <c r="B8" s="61"/>
    </row>
    <row r="9" spans="1:2" x14ac:dyDescent="0.2">
      <c r="A9" s="913"/>
      <c r="B9" s="61"/>
    </row>
    <row r="10" spans="1:2" x14ac:dyDescent="0.2">
      <c r="A10" s="17" t="s">
        <v>784</v>
      </c>
      <c r="B10" s="61"/>
    </row>
    <row r="11" spans="1:2" x14ac:dyDescent="0.2">
      <c r="A11" s="17" t="s">
        <v>1362</v>
      </c>
      <c r="B11" s="94"/>
    </row>
    <row r="12" spans="1:2" x14ac:dyDescent="0.2">
      <c r="A12" s="17" t="s">
        <v>696</v>
      </c>
      <c r="B12" s="94"/>
    </row>
    <row r="13" spans="1:2" ht="12.75" customHeight="1" x14ac:dyDescent="0.2">
      <c r="A13" s="287" t="s">
        <v>697</v>
      </c>
      <c r="B13" s="94"/>
    </row>
    <row r="14" spans="1:2" x14ac:dyDescent="0.2">
      <c r="A14" s="17" t="s">
        <v>298</v>
      </c>
      <c r="B14" s="94"/>
    </row>
    <row r="15" spans="1:2" x14ac:dyDescent="0.2">
      <c r="A15" s="17" t="s">
        <v>307</v>
      </c>
      <c r="B15" s="94"/>
    </row>
    <row r="16" spans="1:2" x14ac:dyDescent="0.2">
      <c r="A16" s="17" t="s">
        <v>698</v>
      </c>
      <c r="B16" s="286"/>
    </row>
    <row r="17" spans="1:2" x14ac:dyDescent="0.2">
      <c r="A17" s="17"/>
      <c r="B17" s="286"/>
    </row>
    <row r="18" spans="1:2" x14ac:dyDescent="0.2">
      <c r="A18" s="17" t="s">
        <v>1108</v>
      </c>
      <c r="B18" s="94">
        <v>19418.52</v>
      </c>
    </row>
    <row r="19" spans="1:2" x14ac:dyDescent="0.2">
      <c r="B19" s="61"/>
    </row>
    <row r="20" spans="1:2" x14ac:dyDescent="0.2">
      <c r="A20" s="11" t="s">
        <v>763</v>
      </c>
      <c r="B20" s="61">
        <v>700000</v>
      </c>
    </row>
    <row r="21" spans="1:2" x14ac:dyDescent="0.2">
      <c r="A21" s="11" t="s">
        <v>762</v>
      </c>
      <c r="B21" s="26">
        <v>50000</v>
      </c>
    </row>
    <row r="22" spans="1:2" x14ac:dyDescent="0.2">
      <c r="A22" s="11" t="s">
        <v>790</v>
      </c>
      <c r="B22" s="26">
        <v>50000</v>
      </c>
    </row>
    <row r="23" spans="1:2" x14ac:dyDescent="0.2">
      <c r="A23" s="11" t="s">
        <v>831</v>
      </c>
      <c r="B23" s="26">
        <v>50000</v>
      </c>
    </row>
    <row r="24" spans="1:2" x14ac:dyDescent="0.2">
      <c r="A24" s="11" t="s">
        <v>937</v>
      </c>
      <c r="B24" s="26">
        <v>50000</v>
      </c>
    </row>
    <row r="25" spans="1:2" x14ac:dyDescent="0.2">
      <c r="A25" s="11" t="s">
        <v>1008</v>
      </c>
      <c r="B25" s="26">
        <v>50000</v>
      </c>
    </row>
    <row r="26" spans="1:2" x14ac:dyDescent="0.2">
      <c r="A26" s="11" t="s">
        <v>1110</v>
      </c>
      <c r="B26" s="26">
        <v>50000</v>
      </c>
    </row>
    <row r="27" spans="1:2" x14ac:dyDescent="0.2">
      <c r="B27" s="26"/>
    </row>
    <row r="28" spans="1:2" x14ac:dyDescent="0.2">
      <c r="A28" s="10" t="s">
        <v>1121</v>
      </c>
      <c r="B28" s="9">
        <f>SUM(B20-B21-B22-B23-B24-B25-B26)</f>
        <v>400000</v>
      </c>
    </row>
    <row r="29" spans="1:2" x14ac:dyDescent="0.2">
      <c r="A29" s="284"/>
      <c r="B29" s="285"/>
    </row>
    <row r="30" spans="1:2" x14ac:dyDescent="0.2">
      <c r="A30" s="48"/>
      <c r="B30" s="289"/>
    </row>
    <row r="31" spans="1:2" ht="16.5" x14ac:dyDescent="0.3">
      <c r="A31" s="21" t="s">
        <v>642</v>
      </c>
      <c r="B31" s="61"/>
    </row>
    <row r="32" spans="1:2" ht="16.5" x14ac:dyDescent="0.3">
      <c r="A32" s="21"/>
      <c r="B32" s="61"/>
    </row>
    <row r="33" spans="1:2" x14ac:dyDescent="0.2">
      <c r="A33" s="17" t="s">
        <v>643</v>
      </c>
      <c r="B33" s="61"/>
    </row>
    <row r="34" spans="1:2" x14ac:dyDescent="0.2">
      <c r="A34" s="11" t="s">
        <v>610</v>
      </c>
      <c r="B34" s="61"/>
    </row>
    <row r="35" spans="1:2" x14ac:dyDescent="0.2">
      <c r="A35" s="11" t="s">
        <v>633</v>
      </c>
      <c r="B35" s="61"/>
    </row>
    <row r="36" spans="1:2" x14ac:dyDescent="0.2">
      <c r="A36" s="17" t="s">
        <v>611</v>
      </c>
      <c r="B36" s="61"/>
    </row>
    <row r="37" spans="1:2" x14ac:dyDescent="0.2">
      <c r="A37" s="17" t="s">
        <v>612</v>
      </c>
      <c r="B37" s="94"/>
    </row>
    <row r="38" spans="1:2" x14ac:dyDescent="0.2">
      <c r="A38" s="17" t="s">
        <v>613</v>
      </c>
      <c r="B38" s="94"/>
    </row>
    <row r="39" spans="1:2" x14ac:dyDescent="0.2">
      <c r="A39" s="17" t="s">
        <v>614</v>
      </c>
      <c r="B39" s="94"/>
    </row>
    <row r="40" spans="1:2" x14ac:dyDescent="0.2">
      <c r="A40" s="17" t="s">
        <v>615</v>
      </c>
      <c r="B40" s="94"/>
    </row>
    <row r="41" spans="1:2" x14ac:dyDescent="0.2">
      <c r="A41" s="17" t="s">
        <v>619</v>
      </c>
      <c r="B41" s="94"/>
    </row>
    <row r="42" spans="1:2" x14ac:dyDescent="0.2">
      <c r="A42" s="17" t="s">
        <v>618</v>
      </c>
      <c r="B42" s="94"/>
    </row>
    <row r="43" spans="1:2" x14ac:dyDescent="0.2">
      <c r="A43" s="17" t="s">
        <v>617</v>
      </c>
      <c r="B43" s="94"/>
    </row>
    <row r="44" spans="1:2" x14ac:dyDescent="0.2">
      <c r="A44" s="17" t="s">
        <v>616</v>
      </c>
      <c r="B44" s="94"/>
    </row>
    <row r="45" spans="1:2" x14ac:dyDescent="0.2">
      <c r="B45" s="286"/>
    </row>
    <row r="46" spans="1:2" x14ac:dyDescent="0.2">
      <c r="A46" s="17" t="s">
        <v>1108</v>
      </c>
      <c r="B46" s="94">
        <v>84284.35</v>
      </c>
    </row>
    <row r="47" spans="1:2" x14ac:dyDescent="0.2">
      <c r="B47" s="61"/>
    </row>
    <row r="48" spans="1:2" x14ac:dyDescent="0.2">
      <c r="A48" s="11" t="s">
        <v>589</v>
      </c>
      <c r="B48" s="61">
        <v>1400000</v>
      </c>
    </row>
    <row r="49" spans="1:2" x14ac:dyDescent="0.2">
      <c r="A49" s="11" t="s">
        <v>584</v>
      </c>
      <c r="B49" s="26">
        <v>90000</v>
      </c>
    </row>
    <row r="50" spans="1:2" x14ac:dyDescent="0.2">
      <c r="A50" s="11" t="s">
        <v>641</v>
      </c>
      <c r="B50" s="26">
        <v>90000</v>
      </c>
    </row>
    <row r="51" spans="1:2" x14ac:dyDescent="0.2">
      <c r="A51" s="11" t="s">
        <v>685</v>
      </c>
      <c r="B51" s="26">
        <v>90000</v>
      </c>
    </row>
    <row r="52" spans="1:2" x14ac:dyDescent="0.2">
      <c r="A52" s="11" t="s">
        <v>762</v>
      </c>
      <c r="B52" s="26">
        <v>90000</v>
      </c>
    </row>
    <row r="53" spans="1:2" x14ac:dyDescent="0.2">
      <c r="A53" s="11" t="s">
        <v>790</v>
      </c>
      <c r="B53" s="26">
        <v>90000</v>
      </c>
    </row>
    <row r="54" spans="1:2" x14ac:dyDescent="0.2">
      <c r="A54" s="11" t="s">
        <v>831</v>
      </c>
      <c r="B54" s="26">
        <v>90000</v>
      </c>
    </row>
    <row r="55" spans="1:2" x14ac:dyDescent="0.2">
      <c r="A55" s="11" t="s">
        <v>937</v>
      </c>
      <c r="B55" s="26">
        <v>90000</v>
      </c>
    </row>
    <row r="56" spans="1:2" x14ac:dyDescent="0.2">
      <c r="A56" s="11" t="s">
        <v>1008</v>
      </c>
      <c r="B56" s="26">
        <v>90000</v>
      </c>
    </row>
    <row r="57" spans="1:2" x14ac:dyDescent="0.2">
      <c r="A57" s="11" t="s">
        <v>1110</v>
      </c>
      <c r="B57" s="26">
        <v>90000</v>
      </c>
    </row>
    <row r="58" spans="1:2" x14ac:dyDescent="0.2">
      <c r="B58" s="26"/>
    </row>
    <row r="59" spans="1:2" x14ac:dyDescent="0.2">
      <c r="A59" s="10" t="s">
        <v>1124</v>
      </c>
      <c r="B59" s="9">
        <f>SUM(B48-B49-B50-B51-B52-B53-B54-B55-B56-B57)</f>
        <v>590000</v>
      </c>
    </row>
    <row r="60" spans="1:2" x14ac:dyDescent="0.2">
      <c r="A60" s="284"/>
      <c r="B60" s="285"/>
    </row>
    <row r="61" spans="1:2" x14ac:dyDescent="0.2">
      <c r="A61" s="48"/>
      <c r="B61" s="289"/>
    </row>
    <row r="62" spans="1:2" ht="16.5" x14ac:dyDescent="0.3">
      <c r="A62" s="21" t="s">
        <v>299</v>
      </c>
      <c r="B62" s="61"/>
    </row>
    <row r="63" spans="1:2" ht="16.5" x14ac:dyDescent="0.3">
      <c r="A63" s="21"/>
      <c r="B63" s="61"/>
    </row>
    <row r="64" spans="1:2" x14ac:dyDescent="0.2">
      <c r="A64" s="17" t="s">
        <v>585</v>
      </c>
      <c r="B64" s="61"/>
    </row>
    <row r="65" spans="1:2" x14ac:dyDescent="0.2">
      <c r="A65" s="17" t="s">
        <v>300</v>
      </c>
      <c r="B65" s="61"/>
    </row>
    <row r="66" spans="1:2" x14ac:dyDescent="0.2">
      <c r="A66" s="17" t="s">
        <v>301</v>
      </c>
      <c r="B66" s="94"/>
    </row>
    <row r="67" spans="1:2" x14ac:dyDescent="0.2">
      <c r="A67" s="17" t="s">
        <v>302</v>
      </c>
      <c r="B67" s="94"/>
    </row>
    <row r="68" spans="1:2" x14ac:dyDescent="0.2">
      <c r="A68" s="17" t="s">
        <v>303</v>
      </c>
      <c r="B68" s="94"/>
    </row>
    <row r="69" spans="1:2" x14ac:dyDescent="0.2">
      <c r="A69" s="17" t="s">
        <v>304</v>
      </c>
      <c r="B69" s="94"/>
    </row>
    <row r="70" spans="1:2" x14ac:dyDescent="0.2">
      <c r="A70" s="17" t="s">
        <v>305</v>
      </c>
      <c r="B70" s="94"/>
    </row>
    <row r="71" spans="1:2" x14ac:dyDescent="0.2">
      <c r="B71" s="286"/>
    </row>
    <row r="72" spans="1:2" x14ac:dyDescent="0.2">
      <c r="A72" s="17" t="s">
        <v>1108</v>
      </c>
      <c r="B72" s="94">
        <v>46749.72</v>
      </c>
    </row>
    <row r="73" spans="1:2" x14ac:dyDescent="0.2">
      <c r="B73" s="61"/>
    </row>
    <row r="74" spans="1:2" x14ac:dyDescent="0.2">
      <c r="A74" s="11" t="s">
        <v>306</v>
      </c>
      <c r="B74" s="61">
        <v>532320</v>
      </c>
    </row>
    <row r="75" spans="1:2" x14ac:dyDescent="0.2">
      <c r="A75" s="11" t="s">
        <v>297</v>
      </c>
      <c r="B75" s="26">
        <v>2538.16</v>
      </c>
    </row>
    <row r="76" spans="1:2" x14ac:dyDescent="0.2">
      <c r="A76" s="11" t="s">
        <v>296</v>
      </c>
      <c r="B76" s="26">
        <v>15237.15</v>
      </c>
    </row>
    <row r="77" spans="1:2" x14ac:dyDescent="0.2">
      <c r="A77" s="11" t="s">
        <v>584</v>
      </c>
      <c r="B77" s="26">
        <v>15400.16</v>
      </c>
    </row>
    <row r="78" spans="1:2" x14ac:dyDescent="0.2">
      <c r="A78" s="11" t="s">
        <v>641</v>
      </c>
      <c r="B78" s="26">
        <v>15543.22</v>
      </c>
    </row>
    <row r="79" spans="1:2" x14ac:dyDescent="0.2">
      <c r="A79" s="11" t="s">
        <v>685</v>
      </c>
      <c r="B79" s="26">
        <v>15715.17</v>
      </c>
    </row>
    <row r="80" spans="1:2" x14ac:dyDescent="0.2">
      <c r="A80" s="11" t="s">
        <v>762</v>
      </c>
      <c r="B80" s="26">
        <v>15850.34</v>
      </c>
    </row>
    <row r="81" spans="1:2" x14ac:dyDescent="0.2">
      <c r="A81" s="11" t="s">
        <v>790</v>
      </c>
      <c r="B81" s="26">
        <v>16050.22</v>
      </c>
    </row>
    <row r="82" spans="1:2" x14ac:dyDescent="0.2">
      <c r="A82" s="11" t="s">
        <v>831</v>
      </c>
      <c r="B82" s="26">
        <v>16200.42</v>
      </c>
    </row>
    <row r="83" spans="1:2" x14ac:dyDescent="0.2">
      <c r="A83" s="11" t="s">
        <v>937</v>
      </c>
      <c r="B83" s="26">
        <v>16365.49</v>
      </c>
    </row>
    <row r="84" spans="1:2" x14ac:dyDescent="0.2">
      <c r="A84" s="11" t="s">
        <v>1008</v>
      </c>
      <c r="B84" s="26">
        <v>16531.900000000001</v>
      </c>
    </row>
    <row r="85" spans="1:2" x14ac:dyDescent="0.2">
      <c r="A85" s="11" t="s">
        <v>1110</v>
      </c>
      <c r="B85" s="26">
        <v>16700.349999999999</v>
      </c>
    </row>
    <row r="86" spans="1:2" x14ac:dyDescent="0.2">
      <c r="B86" s="26"/>
    </row>
    <row r="87" spans="1:2" x14ac:dyDescent="0.2">
      <c r="A87" s="10" t="s">
        <v>1125</v>
      </c>
      <c r="B87" s="9">
        <f>SUM(B74-B75-B76-B77-B78-B79-B80-B81-B82-B83-B84-B85)</f>
        <v>370187.42000000004</v>
      </c>
    </row>
    <row r="88" spans="1:2" x14ac:dyDescent="0.2">
      <c r="A88" s="284"/>
      <c r="B88" s="285"/>
    </row>
    <row r="89" spans="1:2" x14ac:dyDescent="0.2">
      <c r="A89" s="48"/>
      <c r="B89" s="289"/>
    </row>
    <row r="90" spans="1:2" ht="16.5" x14ac:dyDescent="0.3">
      <c r="A90" s="21" t="s">
        <v>608</v>
      </c>
      <c r="B90" s="61"/>
    </row>
    <row r="91" spans="1:2" ht="16.5" x14ac:dyDescent="0.3">
      <c r="A91" s="21"/>
      <c r="B91" s="61"/>
    </row>
    <row r="92" spans="1:2" x14ac:dyDescent="0.2">
      <c r="A92" s="17" t="s">
        <v>609</v>
      </c>
      <c r="B92" s="61"/>
    </row>
    <row r="93" spans="1:2" x14ac:dyDescent="0.2">
      <c r="A93" s="17" t="s">
        <v>300</v>
      </c>
      <c r="B93" s="61"/>
    </row>
    <row r="94" spans="1:2" x14ac:dyDescent="0.2">
      <c r="A94" s="17" t="s">
        <v>586</v>
      </c>
      <c r="B94" s="94"/>
    </row>
    <row r="95" spans="1:2" x14ac:dyDescent="0.2">
      <c r="A95" s="17" t="s">
        <v>587</v>
      </c>
      <c r="B95" s="94"/>
    </row>
    <row r="96" spans="1:2" x14ac:dyDescent="0.2">
      <c r="A96" s="17" t="s">
        <v>588</v>
      </c>
      <c r="B96" s="94"/>
    </row>
    <row r="97" spans="1:2" x14ac:dyDescent="0.2">
      <c r="A97" s="17" t="s">
        <v>304</v>
      </c>
      <c r="B97" s="94"/>
    </row>
    <row r="98" spans="1:2" x14ac:dyDescent="0.2">
      <c r="A98" s="17" t="s">
        <v>305</v>
      </c>
      <c r="B98" s="94"/>
    </row>
    <row r="99" spans="1:2" x14ac:dyDescent="0.2">
      <c r="B99" s="286"/>
    </row>
    <row r="100" spans="1:2" x14ac:dyDescent="0.2">
      <c r="A100" s="17" t="s">
        <v>1108</v>
      </c>
      <c r="B100" s="94">
        <v>35721.4</v>
      </c>
    </row>
    <row r="101" spans="1:2" x14ac:dyDescent="0.2">
      <c r="B101" s="61"/>
    </row>
    <row r="102" spans="1:2" x14ac:dyDescent="0.2">
      <c r="A102" s="11" t="s">
        <v>589</v>
      </c>
      <c r="B102" s="61">
        <v>474840</v>
      </c>
    </row>
    <row r="103" spans="1:2" x14ac:dyDescent="0.2">
      <c r="A103" s="11" t="s">
        <v>584</v>
      </c>
      <c r="B103" s="26">
        <v>5534.61</v>
      </c>
    </row>
    <row r="104" spans="1:2" x14ac:dyDescent="0.2">
      <c r="A104" s="11" t="s">
        <v>641</v>
      </c>
      <c r="B104" s="26">
        <v>13618.56</v>
      </c>
    </row>
    <row r="105" spans="1:2" x14ac:dyDescent="0.2">
      <c r="A105" s="11" t="s">
        <v>685</v>
      </c>
      <c r="B105" s="26">
        <v>13770.64</v>
      </c>
    </row>
    <row r="106" spans="1:2" x14ac:dyDescent="0.2">
      <c r="A106" s="11" t="s">
        <v>762</v>
      </c>
      <c r="B106" s="26">
        <v>13887.33</v>
      </c>
    </row>
    <row r="107" spans="1:2" x14ac:dyDescent="0.2">
      <c r="A107" s="11" t="s">
        <v>790</v>
      </c>
      <c r="B107" s="26">
        <v>14065.14</v>
      </c>
    </row>
    <row r="108" spans="1:2" x14ac:dyDescent="0.2">
      <c r="A108" s="11" t="s">
        <v>831</v>
      </c>
      <c r="B108" s="26">
        <v>14195.85</v>
      </c>
    </row>
    <row r="109" spans="1:2" x14ac:dyDescent="0.2">
      <c r="A109" s="11" t="s">
        <v>937</v>
      </c>
      <c r="B109" s="26">
        <v>14340.5</v>
      </c>
    </row>
    <row r="110" spans="1:2" x14ac:dyDescent="0.2">
      <c r="A110" s="11" t="s">
        <v>1008</v>
      </c>
      <c r="B110" s="26">
        <v>14486.32</v>
      </c>
    </row>
    <row r="111" spans="1:2" x14ac:dyDescent="0.2">
      <c r="A111" s="11" t="s">
        <v>1110</v>
      </c>
      <c r="B111" s="26">
        <v>14633.92</v>
      </c>
    </row>
    <row r="112" spans="1:2" x14ac:dyDescent="0.2">
      <c r="B112" s="26"/>
    </row>
    <row r="113" spans="1:2" x14ac:dyDescent="0.2">
      <c r="A113" s="10" t="s">
        <v>1126</v>
      </c>
      <c r="B113" s="9">
        <f>SUM(B102-B103-B104-B105-B106-B107-B108-B109-B110-B111)</f>
        <v>356307.13</v>
      </c>
    </row>
    <row r="114" spans="1:2" x14ac:dyDescent="0.2">
      <c r="A114" s="284"/>
      <c r="B114" s="285"/>
    </row>
    <row r="115" spans="1:2" x14ac:dyDescent="0.2">
      <c r="A115" s="48"/>
      <c r="B115" s="289"/>
    </row>
    <row r="116" spans="1:2" ht="16.5" x14ac:dyDescent="0.3">
      <c r="A116" s="21" t="s">
        <v>687</v>
      </c>
      <c r="B116" s="61"/>
    </row>
    <row r="117" spans="1:2" ht="16.5" x14ac:dyDescent="0.3">
      <c r="A117" s="21"/>
      <c r="B117" s="61"/>
    </row>
    <row r="118" spans="1:2" x14ac:dyDescent="0.2">
      <c r="A118" s="17" t="s">
        <v>691</v>
      </c>
      <c r="B118" s="61"/>
    </row>
    <row r="119" spans="1:2" x14ac:dyDescent="0.2">
      <c r="A119" s="17" t="s">
        <v>300</v>
      </c>
      <c r="B119" s="61"/>
    </row>
    <row r="120" spans="1:2" x14ac:dyDescent="0.2">
      <c r="A120" s="17" t="s">
        <v>692</v>
      </c>
      <c r="B120" s="94"/>
    </row>
    <row r="121" spans="1:2" x14ac:dyDescent="0.2">
      <c r="A121" s="17" t="s">
        <v>747</v>
      </c>
      <c r="B121" s="94"/>
    </row>
    <row r="122" spans="1:2" x14ac:dyDescent="0.2">
      <c r="A122" s="17" t="s">
        <v>688</v>
      </c>
      <c r="B122" s="94"/>
    </row>
    <row r="123" spans="1:2" x14ac:dyDescent="0.2">
      <c r="A123" s="17" t="s">
        <v>304</v>
      </c>
      <c r="B123" s="94"/>
    </row>
    <row r="124" spans="1:2" x14ac:dyDescent="0.2">
      <c r="A124" s="17" t="s">
        <v>305</v>
      </c>
      <c r="B124" s="94"/>
    </row>
    <row r="125" spans="1:2" x14ac:dyDescent="0.2">
      <c r="B125" s="286"/>
    </row>
    <row r="126" spans="1:2" x14ac:dyDescent="0.2">
      <c r="A126" s="17" t="s">
        <v>1108</v>
      </c>
      <c r="B126" s="94">
        <v>38210.69</v>
      </c>
    </row>
    <row r="127" spans="1:2" x14ac:dyDescent="0.2">
      <c r="B127" s="61"/>
    </row>
    <row r="128" spans="1:2" x14ac:dyDescent="0.2">
      <c r="A128" s="11" t="s">
        <v>686</v>
      </c>
      <c r="B128" s="61">
        <v>643040</v>
      </c>
    </row>
    <row r="129" spans="1:2" x14ac:dyDescent="0.2">
      <c r="A129" s="11" t="s">
        <v>685</v>
      </c>
      <c r="B129" s="26">
        <v>7441.81</v>
      </c>
    </row>
    <row r="130" spans="1:2" x14ac:dyDescent="0.2">
      <c r="A130" s="11" t="s">
        <v>762</v>
      </c>
      <c r="B130" s="26">
        <v>18426.16</v>
      </c>
    </row>
    <row r="131" spans="1:2" x14ac:dyDescent="0.2">
      <c r="A131" s="11" t="s">
        <v>790</v>
      </c>
      <c r="B131" s="26">
        <v>18666.22</v>
      </c>
    </row>
    <row r="132" spans="1:2" x14ac:dyDescent="0.2">
      <c r="A132" s="11" t="s">
        <v>831</v>
      </c>
      <c r="B132" s="26">
        <v>18838.29</v>
      </c>
    </row>
    <row r="133" spans="1:2" x14ac:dyDescent="0.2">
      <c r="A133" s="11" t="s">
        <v>937</v>
      </c>
      <c r="B133" s="26">
        <v>19030.240000000002</v>
      </c>
    </row>
    <row r="134" spans="1:2" x14ac:dyDescent="0.2">
      <c r="A134" s="11" t="s">
        <v>1008</v>
      </c>
      <c r="B134" s="26">
        <v>19223.759999999998</v>
      </c>
    </row>
    <row r="135" spans="1:2" x14ac:dyDescent="0.2">
      <c r="A135" s="11" t="s">
        <v>1110</v>
      </c>
      <c r="B135" s="26">
        <v>19419.62</v>
      </c>
    </row>
    <row r="136" spans="1:2" x14ac:dyDescent="0.2">
      <c r="B136" s="26"/>
    </row>
    <row r="137" spans="1:2" x14ac:dyDescent="0.2">
      <c r="A137" s="10" t="s">
        <v>1127</v>
      </c>
      <c r="B137" s="9">
        <f>SUM(B128-B129-B130-B131-B132-B133-B134-B135)</f>
        <v>521993.89999999991</v>
      </c>
    </row>
    <row r="138" spans="1:2" x14ac:dyDescent="0.2">
      <c r="A138" s="284"/>
      <c r="B138" s="285"/>
    </row>
    <row r="139" spans="1:2" x14ac:dyDescent="0.2">
      <c r="A139" s="48"/>
      <c r="B139" s="289"/>
    </row>
    <row r="140" spans="1:2" ht="16.5" x14ac:dyDescent="0.3">
      <c r="A140" s="21" t="s">
        <v>689</v>
      </c>
      <c r="B140" s="61"/>
    </row>
    <row r="141" spans="1:2" ht="16.5" x14ac:dyDescent="0.3">
      <c r="A141" s="21"/>
      <c r="B141" s="61"/>
    </row>
    <row r="142" spans="1:2" x14ac:dyDescent="0.2">
      <c r="A142" s="17" t="s">
        <v>690</v>
      </c>
      <c r="B142" s="61"/>
    </row>
    <row r="143" spans="1:2" x14ac:dyDescent="0.2">
      <c r="A143" s="17" t="s">
        <v>300</v>
      </c>
      <c r="B143" s="61"/>
    </row>
    <row r="144" spans="1:2" x14ac:dyDescent="0.2">
      <c r="A144" s="17" t="s">
        <v>693</v>
      </c>
      <c r="B144" s="94"/>
    </row>
    <row r="145" spans="1:2" x14ac:dyDescent="0.2">
      <c r="A145" s="17" t="s">
        <v>747</v>
      </c>
      <c r="B145" s="94"/>
    </row>
    <row r="146" spans="1:2" x14ac:dyDescent="0.2">
      <c r="A146" s="17" t="s">
        <v>694</v>
      </c>
      <c r="B146" s="94"/>
    </row>
    <row r="147" spans="1:2" x14ac:dyDescent="0.2">
      <c r="A147" s="17" t="s">
        <v>304</v>
      </c>
      <c r="B147" s="94"/>
    </row>
    <row r="148" spans="1:2" x14ac:dyDescent="0.2">
      <c r="A148" s="17" t="s">
        <v>305</v>
      </c>
      <c r="B148" s="94"/>
    </row>
    <row r="149" spans="1:2" x14ac:dyDescent="0.2">
      <c r="A149" s="17"/>
      <c r="B149" s="94"/>
    </row>
    <row r="150" spans="1:2" x14ac:dyDescent="0.2">
      <c r="A150" s="17" t="s">
        <v>1108</v>
      </c>
      <c r="B150" s="94">
        <v>40532.879999999997</v>
      </c>
    </row>
    <row r="151" spans="1:2" x14ac:dyDescent="0.2">
      <c r="B151" s="61"/>
    </row>
    <row r="152" spans="1:2" ht="12.75" customHeight="1" x14ac:dyDescent="0.2">
      <c r="A152" s="11" t="s">
        <v>686</v>
      </c>
      <c r="B152" s="61">
        <v>685850</v>
      </c>
    </row>
    <row r="153" spans="1:2" x14ac:dyDescent="0.2">
      <c r="A153" s="11" t="s">
        <v>685</v>
      </c>
      <c r="B153" s="26">
        <v>8147.37</v>
      </c>
    </row>
    <row r="154" spans="1:2" x14ac:dyDescent="0.2">
      <c r="A154" s="11" t="s">
        <v>762</v>
      </c>
      <c r="B154" s="26">
        <v>19654.97</v>
      </c>
    </row>
    <row r="155" spans="1:2" x14ac:dyDescent="0.2">
      <c r="A155" s="11" t="s">
        <v>790</v>
      </c>
      <c r="B155" s="26">
        <v>19911.02</v>
      </c>
    </row>
    <row r="156" spans="1:2" x14ac:dyDescent="0.2">
      <c r="A156" s="11" t="s">
        <v>831</v>
      </c>
      <c r="B156" s="26">
        <v>20094.580000000002</v>
      </c>
    </row>
    <row r="157" spans="1:2" x14ac:dyDescent="0.2">
      <c r="A157" s="11" t="s">
        <v>937</v>
      </c>
      <c r="B157" s="26">
        <v>20299.330000000002</v>
      </c>
    </row>
    <row r="158" spans="1:2" x14ac:dyDescent="0.2">
      <c r="A158" s="11" t="s">
        <v>1008</v>
      </c>
      <c r="B158" s="26">
        <v>20505.740000000002</v>
      </c>
    </row>
    <row r="159" spans="1:2" x14ac:dyDescent="0.2">
      <c r="A159" s="11" t="s">
        <v>1110</v>
      </c>
      <c r="B159" s="26">
        <v>20714.68</v>
      </c>
    </row>
    <row r="160" spans="1:2" x14ac:dyDescent="0.2">
      <c r="B160" s="26"/>
    </row>
    <row r="161" spans="1:2" x14ac:dyDescent="0.2">
      <c r="A161" s="10" t="s">
        <v>1129</v>
      </c>
      <c r="B161" s="9">
        <f>SUM(B152-B153-B154-B155-B156-B157-B158-B159)</f>
        <v>556522.31000000006</v>
      </c>
    </row>
    <row r="162" spans="1:2" x14ac:dyDescent="0.2">
      <c r="A162" s="284"/>
      <c r="B162" s="285"/>
    </row>
    <row r="163" spans="1:2" x14ac:dyDescent="0.2">
      <c r="A163" s="48"/>
      <c r="B163" s="289"/>
    </row>
    <row r="164" spans="1:2" ht="16.5" x14ac:dyDescent="0.3">
      <c r="A164" s="21" t="s">
        <v>863</v>
      </c>
      <c r="B164" s="61"/>
    </row>
    <row r="165" spans="1:2" ht="16.5" x14ac:dyDescent="0.3">
      <c r="A165" s="21"/>
      <c r="B165" s="61"/>
    </row>
    <row r="166" spans="1:2" x14ac:dyDescent="0.2">
      <c r="A166" s="913" t="s">
        <v>855</v>
      </c>
      <c r="B166" s="61"/>
    </row>
    <row r="167" spans="1:2" x14ac:dyDescent="0.2">
      <c r="A167" s="770"/>
      <c r="B167" s="61"/>
    </row>
    <row r="168" spans="1:2" x14ac:dyDescent="0.2">
      <c r="A168" s="17" t="s">
        <v>864</v>
      </c>
      <c r="B168" s="61"/>
    </row>
    <row r="169" spans="1:2" x14ac:dyDescent="0.2">
      <c r="A169" s="17" t="s">
        <v>856</v>
      </c>
      <c r="B169" s="94"/>
    </row>
    <row r="170" spans="1:2" x14ac:dyDescent="0.2">
      <c r="A170" s="17" t="s">
        <v>857</v>
      </c>
      <c r="B170" s="94"/>
    </row>
    <row r="171" spans="1:2" x14ac:dyDescent="0.2">
      <c r="A171" s="17" t="s">
        <v>861</v>
      </c>
      <c r="B171" s="94"/>
    </row>
    <row r="172" spans="1:2" x14ac:dyDescent="0.2">
      <c r="A172" s="17" t="s">
        <v>859</v>
      </c>
      <c r="B172" s="94"/>
    </row>
    <row r="173" spans="1:2" x14ac:dyDescent="0.2">
      <c r="A173" s="17" t="s">
        <v>858</v>
      </c>
      <c r="B173" s="94"/>
    </row>
    <row r="174" spans="1:2" x14ac:dyDescent="0.2">
      <c r="A174" s="11" t="s">
        <v>860</v>
      </c>
      <c r="B174" s="286"/>
    </row>
    <row r="175" spans="1:2" x14ac:dyDescent="0.2">
      <c r="B175" s="286"/>
    </row>
    <row r="176" spans="1:2" x14ac:dyDescent="0.2">
      <c r="A176" s="17" t="s">
        <v>1108</v>
      </c>
      <c r="B176" s="94">
        <v>2647.66</v>
      </c>
    </row>
    <row r="177" spans="1:2" x14ac:dyDescent="0.2">
      <c r="B177" s="61"/>
    </row>
    <row r="178" spans="1:2" x14ac:dyDescent="0.2">
      <c r="A178" s="11" t="s">
        <v>862</v>
      </c>
      <c r="B178" s="61">
        <v>55055.16</v>
      </c>
    </row>
    <row r="179" spans="1:2" x14ac:dyDescent="0.2">
      <c r="A179" s="11" t="s">
        <v>831</v>
      </c>
      <c r="B179" s="26">
        <v>873.46</v>
      </c>
    </row>
    <row r="180" spans="1:2" x14ac:dyDescent="0.2">
      <c r="A180" s="11" t="s">
        <v>937</v>
      </c>
      <c r="B180" s="26">
        <v>10550.59</v>
      </c>
    </row>
    <row r="181" spans="1:2" x14ac:dyDescent="0.2">
      <c r="A181" s="11" t="s">
        <v>1008</v>
      </c>
      <c r="B181" s="26">
        <v>10785.31</v>
      </c>
    </row>
    <row r="182" spans="1:2" x14ac:dyDescent="0.2">
      <c r="A182" s="11" t="s">
        <v>1110</v>
      </c>
      <c r="B182" s="26">
        <v>11025.21</v>
      </c>
    </row>
    <row r="183" spans="1:2" x14ac:dyDescent="0.2">
      <c r="B183" s="26"/>
    </row>
    <row r="184" spans="1:2" x14ac:dyDescent="0.2">
      <c r="A184" s="10" t="s">
        <v>1131</v>
      </c>
      <c r="B184" s="9">
        <f>SUM(B178-B179-B180-B181-B182)</f>
        <v>21820.590000000004</v>
      </c>
    </row>
    <row r="185" spans="1:2" x14ac:dyDescent="0.2">
      <c r="A185" s="284"/>
      <c r="B185" s="285"/>
    </row>
    <row r="186" spans="1:2" x14ac:dyDescent="0.2">
      <c r="A186" s="48"/>
      <c r="B186" s="289"/>
    </row>
    <row r="187" spans="1:2" ht="16.5" x14ac:dyDescent="0.3">
      <c r="A187" s="21" t="s">
        <v>925</v>
      </c>
      <c r="B187" s="61"/>
    </row>
    <row r="188" spans="1:2" ht="16.5" x14ac:dyDescent="0.3">
      <c r="A188" s="21"/>
      <c r="B188" s="61"/>
    </row>
    <row r="189" spans="1:2" x14ac:dyDescent="0.2">
      <c r="A189" s="913" t="s">
        <v>926</v>
      </c>
      <c r="B189" s="61"/>
    </row>
    <row r="190" spans="1:2" x14ac:dyDescent="0.2">
      <c r="A190" s="900"/>
      <c r="B190" s="61"/>
    </row>
    <row r="191" spans="1:2" x14ac:dyDescent="0.2">
      <c r="A191" s="17" t="s">
        <v>927</v>
      </c>
      <c r="B191" s="61"/>
    </row>
    <row r="192" spans="1:2" x14ac:dyDescent="0.2">
      <c r="A192" s="17" t="s">
        <v>928</v>
      </c>
      <c r="B192" s="94"/>
    </row>
    <row r="193" spans="1:2" x14ac:dyDescent="0.2">
      <c r="A193" s="17" t="s">
        <v>929</v>
      </c>
      <c r="B193" s="94"/>
    </row>
    <row r="194" spans="1:2" x14ac:dyDescent="0.2">
      <c r="A194" s="17" t="s">
        <v>930</v>
      </c>
      <c r="B194" s="94"/>
    </row>
    <row r="195" spans="1:2" x14ac:dyDescent="0.2">
      <c r="A195" s="17" t="s">
        <v>931</v>
      </c>
      <c r="B195" s="94"/>
    </row>
    <row r="196" spans="1:2" x14ac:dyDescent="0.2">
      <c r="A196" s="17"/>
      <c r="B196" s="94"/>
    </row>
    <row r="197" spans="1:2" x14ac:dyDescent="0.2">
      <c r="A197" s="11" t="s">
        <v>862</v>
      </c>
      <c r="B197" s="61">
        <v>180000</v>
      </c>
    </row>
    <row r="198" spans="1:2" x14ac:dyDescent="0.2">
      <c r="A198" s="11" t="s">
        <v>831</v>
      </c>
      <c r="B198" s="26">
        <v>0</v>
      </c>
    </row>
    <row r="199" spans="1:2" x14ac:dyDescent="0.2">
      <c r="A199" s="11" t="s">
        <v>937</v>
      </c>
      <c r="B199" s="26">
        <v>0</v>
      </c>
    </row>
    <row r="200" spans="1:2" x14ac:dyDescent="0.2">
      <c r="A200" s="11" t="s">
        <v>1008</v>
      </c>
      <c r="B200" s="26">
        <v>0</v>
      </c>
    </row>
    <row r="201" spans="1:2" x14ac:dyDescent="0.2">
      <c r="B201" s="26"/>
    </row>
    <row r="202" spans="1:2" x14ac:dyDescent="0.2">
      <c r="A202" s="10" t="s">
        <v>1130</v>
      </c>
      <c r="B202" s="9">
        <f>SUM(B197-B198-B199)</f>
        <v>180000</v>
      </c>
    </row>
    <row r="203" spans="1:2" s="57" customFormat="1" x14ac:dyDescent="0.2">
      <c r="A203" s="622" t="s">
        <v>1128</v>
      </c>
      <c r="B203" s="285"/>
    </row>
    <row r="204" spans="1:2" s="57" customFormat="1" x14ac:dyDescent="0.2">
      <c r="A204" s="48"/>
      <c r="B204" s="289"/>
    </row>
    <row r="205" spans="1:2" s="57" customFormat="1" ht="16.5" x14ac:dyDescent="0.3">
      <c r="A205" s="21" t="s">
        <v>1015</v>
      </c>
      <c r="B205" s="61"/>
    </row>
    <row r="206" spans="1:2" s="57" customFormat="1" ht="16.5" x14ac:dyDescent="0.3">
      <c r="A206" s="21"/>
      <c r="B206" s="61"/>
    </row>
    <row r="207" spans="1:2" s="57" customFormat="1" x14ac:dyDescent="0.2">
      <c r="A207" s="17" t="s">
        <v>1012</v>
      </c>
      <c r="B207" s="61"/>
    </row>
    <row r="208" spans="1:2" s="57" customFormat="1" x14ac:dyDescent="0.2">
      <c r="A208" s="17" t="s">
        <v>300</v>
      </c>
      <c r="B208" s="61"/>
    </row>
    <row r="209" spans="1:2" s="57" customFormat="1" x14ac:dyDescent="0.2">
      <c r="A209" s="17" t="s">
        <v>1010</v>
      </c>
      <c r="B209" s="94"/>
    </row>
    <row r="210" spans="1:2" s="57" customFormat="1" x14ac:dyDescent="0.2">
      <c r="A210" s="17" t="s">
        <v>1011</v>
      </c>
      <c r="B210" s="94"/>
    </row>
    <row r="211" spans="1:2" s="57" customFormat="1" x14ac:dyDescent="0.2">
      <c r="A211" s="17" t="s">
        <v>1013</v>
      </c>
      <c r="B211" s="94"/>
    </row>
    <row r="212" spans="1:2" s="57" customFormat="1" x14ac:dyDescent="0.2">
      <c r="A212" s="17" t="s">
        <v>304</v>
      </c>
      <c r="B212" s="94"/>
    </row>
    <row r="213" spans="1:2" s="57" customFormat="1" x14ac:dyDescent="0.2">
      <c r="A213" s="17" t="s">
        <v>1014</v>
      </c>
      <c r="B213" s="94"/>
    </row>
    <row r="214" spans="1:2" s="57" customFormat="1" x14ac:dyDescent="0.2">
      <c r="A214" s="17"/>
      <c r="B214" s="94"/>
    </row>
    <row r="215" spans="1:2" s="57" customFormat="1" x14ac:dyDescent="0.2">
      <c r="A215" s="17" t="s">
        <v>1108</v>
      </c>
      <c r="B215" s="94">
        <v>13484</v>
      </c>
    </row>
    <row r="216" spans="1:2" s="57" customFormat="1" x14ac:dyDescent="0.2">
      <c r="A216" s="11"/>
      <c r="B216" s="61"/>
    </row>
    <row r="217" spans="1:2" s="57" customFormat="1" x14ac:dyDescent="0.2">
      <c r="A217" s="11" t="s">
        <v>1086</v>
      </c>
      <c r="B217" s="61">
        <v>1372000</v>
      </c>
    </row>
    <row r="218" spans="1:2" s="57" customFormat="1" x14ac:dyDescent="0.2">
      <c r="A218" s="11" t="s">
        <v>1008</v>
      </c>
      <c r="B218" s="26">
        <v>4965.03</v>
      </c>
    </row>
    <row r="219" spans="1:2" s="57" customFormat="1" x14ac:dyDescent="0.2">
      <c r="A219" s="11" t="s">
        <v>1110</v>
      </c>
      <c r="B219" s="26">
        <v>17109.93</v>
      </c>
    </row>
    <row r="220" spans="1:2" s="57" customFormat="1" x14ac:dyDescent="0.2">
      <c r="A220" s="11"/>
      <c r="B220" s="26"/>
    </row>
    <row r="221" spans="1:2" s="57" customFormat="1" x14ac:dyDescent="0.2">
      <c r="A221" s="10" t="s">
        <v>1129</v>
      </c>
      <c r="B221" s="9">
        <f>SUM(B217-B218-B219)</f>
        <v>1349925.04</v>
      </c>
    </row>
    <row r="222" spans="1:2" s="57" customFormat="1" x14ac:dyDescent="0.2">
      <c r="A222" s="284"/>
      <c r="B222" s="285"/>
    </row>
    <row r="223" spans="1:2" s="57" customFormat="1" x14ac:dyDescent="0.2">
      <c r="A223" s="48"/>
      <c r="B223" s="289"/>
    </row>
    <row r="224" spans="1:2" s="57" customFormat="1" ht="16.5" x14ac:dyDescent="0.3">
      <c r="A224" s="21" t="s">
        <v>1016</v>
      </c>
      <c r="B224" s="61"/>
    </row>
    <row r="225" spans="1:2" s="57" customFormat="1" ht="16.5" x14ac:dyDescent="0.3">
      <c r="A225" s="21"/>
      <c r="B225" s="61"/>
    </row>
    <row r="226" spans="1:2" s="57" customFormat="1" x14ac:dyDescent="0.2">
      <c r="A226" s="17" t="s">
        <v>643</v>
      </c>
      <c r="B226" s="61"/>
    </row>
    <row r="227" spans="1:2" s="57" customFormat="1" x14ac:dyDescent="0.2">
      <c r="A227" s="11" t="s">
        <v>1018</v>
      </c>
      <c r="B227" s="61"/>
    </row>
    <row r="228" spans="1:2" s="57" customFormat="1" x14ac:dyDescent="0.2">
      <c r="A228" s="17" t="s">
        <v>611</v>
      </c>
      <c r="B228" s="61"/>
    </row>
    <row r="229" spans="1:2" s="57" customFormat="1" x14ac:dyDescent="0.2">
      <c r="A229" s="17" t="s">
        <v>1017</v>
      </c>
      <c r="B229" s="94"/>
    </row>
    <row r="230" spans="1:2" s="57" customFormat="1" x14ac:dyDescent="0.2">
      <c r="A230" s="17" t="s">
        <v>1019</v>
      </c>
      <c r="B230" s="94"/>
    </row>
    <row r="231" spans="1:2" s="57" customFormat="1" x14ac:dyDescent="0.2">
      <c r="A231" s="17" t="s">
        <v>1020</v>
      </c>
      <c r="B231" s="94"/>
    </row>
    <row r="232" spans="1:2" s="57" customFormat="1" x14ac:dyDescent="0.2">
      <c r="A232" s="17" t="s">
        <v>615</v>
      </c>
      <c r="B232" s="94"/>
    </row>
    <row r="233" spans="1:2" s="57" customFormat="1" x14ac:dyDescent="0.2">
      <c r="A233" s="17" t="s">
        <v>1021</v>
      </c>
      <c r="B233" s="94"/>
    </row>
    <row r="234" spans="1:2" s="57" customFormat="1" x14ac:dyDescent="0.2">
      <c r="A234" s="17" t="s">
        <v>1022</v>
      </c>
      <c r="B234" s="94"/>
    </row>
    <row r="235" spans="1:2" s="57" customFormat="1" x14ac:dyDescent="0.2">
      <c r="A235" s="11"/>
      <c r="B235" s="286"/>
    </row>
    <row r="236" spans="1:2" s="57" customFormat="1" x14ac:dyDescent="0.2">
      <c r="A236" s="17" t="s">
        <v>1108</v>
      </c>
      <c r="B236" s="94">
        <v>15196.88</v>
      </c>
    </row>
    <row r="237" spans="1:2" s="57" customFormat="1" x14ac:dyDescent="0.2">
      <c r="A237" s="11"/>
      <c r="B237" s="61"/>
    </row>
    <row r="238" spans="1:2" s="57" customFormat="1" x14ac:dyDescent="0.2">
      <c r="A238" s="11" t="s">
        <v>1023</v>
      </c>
      <c r="B238" s="61">
        <v>2000000</v>
      </c>
    </row>
    <row r="239" spans="1:2" s="57" customFormat="1" x14ac:dyDescent="0.2">
      <c r="A239" s="11" t="s">
        <v>1008</v>
      </c>
      <c r="B239" s="26">
        <v>105263</v>
      </c>
    </row>
    <row r="240" spans="1:2" s="57" customFormat="1" x14ac:dyDescent="0.2">
      <c r="A240" s="11" t="s">
        <v>1110</v>
      </c>
      <c r="B240" s="26">
        <v>105263</v>
      </c>
    </row>
    <row r="241" spans="1:2" s="57" customFormat="1" x14ac:dyDescent="0.2">
      <c r="A241" s="11"/>
      <c r="B241" s="26"/>
    </row>
    <row r="242" spans="1:2" s="57" customFormat="1" x14ac:dyDescent="0.2">
      <c r="A242" s="10" t="s">
        <v>1009</v>
      </c>
      <c r="B242" s="9">
        <f>SUM(B238-B239-B240)</f>
        <v>1789474</v>
      </c>
    </row>
    <row r="243" spans="1:2" s="57" customFormat="1" x14ac:dyDescent="0.2">
      <c r="A243" s="284"/>
      <c r="B243" s="285"/>
    </row>
    <row r="244" spans="1:2" s="57" customFormat="1" x14ac:dyDescent="0.2">
      <c r="A244" s="48"/>
      <c r="B244" s="289"/>
    </row>
    <row r="245" spans="1:2" s="57" customFormat="1" ht="16.5" x14ac:dyDescent="0.3">
      <c r="A245" s="21" t="s">
        <v>1103</v>
      </c>
      <c r="B245" s="61"/>
    </row>
    <row r="246" spans="1:2" s="57" customFormat="1" ht="16.5" x14ac:dyDescent="0.3">
      <c r="A246" s="21"/>
      <c r="B246" s="61"/>
    </row>
    <row r="247" spans="1:2" s="57" customFormat="1" x14ac:dyDescent="0.2">
      <c r="A247" s="17" t="s">
        <v>1363</v>
      </c>
      <c r="B247" s="61"/>
    </row>
    <row r="248" spans="1:2" s="57" customFormat="1" x14ac:dyDescent="0.2">
      <c r="A248" s="11" t="s">
        <v>1104</v>
      </c>
      <c r="B248" s="61"/>
    </row>
    <row r="249" spans="1:2" s="57" customFormat="1" x14ac:dyDescent="0.2">
      <c r="A249" s="17" t="s">
        <v>611</v>
      </c>
      <c r="B249" s="61"/>
    </row>
    <row r="250" spans="1:2" s="57" customFormat="1" x14ac:dyDescent="0.2">
      <c r="A250" s="17" t="s">
        <v>1105</v>
      </c>
      <c r="B250" s="94"/>
    </row>
    <row r="251" spans="1:2" s="57" customFormat="1" x14ac:dyDescent="0.2">
      <c r="A251" s="17" t="s">
        <v>1106</v>
      </c>
      <c r="B251" s="94"/>
    </row>
    <row r="252" spans="1:2" s="57" customFormat="1" x14ac:dyDescent="0.2">
      <c r="A252" s="17" t="s">
        <v>1107</v>
      </c>
      <c r="B252" s="94"/>
    </row>
    <row r="253" spans="1:2" s="57" customFormat="1" x14ac:dyDescent="0.2">
      <c r="A253" s="17" t="s">
        <v>615</v>
      </c>
      <c r="B253" s="94"/>
    </row>
    <row r="254" spans="1:2" s="57" customFormat="1" x14ac:dyDescent="0.2">
      <c r="A254" s="17" t="s">
        <v>1022</v>
      </c>
      <c r="B254" s="94"/>
    </row>
    <row r="255" spans="1:2" s="57" customFormat="1" x14ac:dyDescent="0.2">
      <c r="A255" s="11"/>
      <c r="B255" s="286"/>
    </row>
    <row r="256" spans="1:2" s="57" customFormat="1" x14ac:dyDescent="0.2">
      <c r="A256" s="17" t="s">
        <v>1108</v>
      </c>
      <c r="B256" s="94">
        <v>160.46</v>
      </c>
    </row>
    <row r="257" spans="1:2" s="57" customFormat="1" x14ac:dyDescent="0.2">
      <c r="A257" s="11"/>
      <c r="B257" s="61"/>
    </row>
    <row r="258" spans="1:2" s="57" customFormat="1" x14ac:dyDescent="0.2">
      <c r="A258" s="11" t="s">
        <v>1109</v>
      </c>
      <c r="B258" s="61">
        <v>188753.08</v>
      </c>
    </row>
    <row r="259" spans="1:2" s="57" customFormat="1" x14ac:dyDescent="0.2">
      <c r="A259" s="11" t="s">
        <v>1110</v>
      </c>
      <c r="B259" s="26">
        <v>0</v>
      </c>
    </row>
    <row r="260" spans="1:2" s="57" customFormat="1" x14ac:dyDescent="0.2">
      <c r="A260" s="11"/>
      <c r="B260" s="26"/>
    </row>
    <row r="261" spans="1:2" s="57" customFormat="1" x14ac:dyDescent="0.2">
      <c r="A261" s="10" t="s">
        <v>1111</v>
      </c>
      <c r="B261" s="9">
        <f>SUM(B258-B259)</f>
        <v>188753.08</v>
      </c>
    </row>
    <row r="262" spans="1:2" s="57" customFormat="1" x14ac:dyDescent="0.2">
      <c r="A262" s="284"/>
      <c r="B262" s="285"/>
    </row>
    <row r="263" spans="1:2" s="57" customFormat="1" x14ac:dyDescent="0.2">
      <c r="A263" s="10"/>
      <c r="B263" s="9"/>
    </row>
    <row r="264" spans="1:2" s="57" customFormat="1" ht="16.5" x14ac:dyDescent="0.3">
      <c r="A264" s="21" t="s">
        <v>1115</v>
      </c>
      <c r="B264" s="61"/>
    </row>
    <row r="265" spans="1:2" s="57" customFormat="1" ht="16.5" x14ac:dyDescent="0.3">
      <c r="A265" s="21"/>
      <c r="B265" s="61"/>
    </row>
    <row r="266" spans="1:2" s="57" customFormat="1" x14ac:dyDescent="0.2">
      <c r="A266" s="17" t="s">
        <v>643</v>
      </c>
      <c r="B266" s="61"/>
    </row>
    <row r="267" spans="1:2" s="57" customFormat="1" x14ac:dyDescent="0.2">
      <c r="A267" s="11" t="s">
        <v>1177</v>
      </c>
      <c r="B267" s="61"/>
    </row>
    <row r="268" spans="1:2" s="57" customFormat="1" x14ac:dyDescent="0.2">
      <c r="A268" s="17" t="s">
        <v>784</v>
      </c>
      <c r="B268" s="61"/>
    </row>
    <row r="269" spans="1:2" s="57" customFormat="1" x14ac:dyDescent="0.2">
      <c r="A269" s="17" t="s">
        <v>1112</v>
      </c>
      <c r="B269" s="94"/>
    </row>
    <row r="270" spans="1:2" s="57" customFormat="1" x14ac:dyDescent="0.2">
      <c r="A270" s="17" t="s">
        <v>1113</v>
      </c>
      <c r="B270" s="94"/>
    </row>
    <row r="271" spans="1:2" s="57" customFormat="1" x14ac:dyDescent="0.2">
      <c r="A271" s="17" t="s">
        <v>615</v>
      </c>
      <c r="B271" s="94"/>
    </row>
    <row r="272" spans="1:2" s="57" customFormat="1" x14ac:dyDescent="0.2">
      <c r="A272" s="17" t="s">
        <v>1114</v>
      </c>
      <c r="B272" s="94"/>
    </row>
    <row r="273" spans="1:2" s="57" customFormat="1" x14ac:dyDescent="0.2">
      <c r="A273" s="17"/>
      <c r="B273" s="94"/>
    </row>
    <row r="274" spans="1:2" s="57" customFormat="1" x14ac:dyDescent="0.2">
      <c r="A274" s="17" t="s">
        <v>1108</v>
      </c>
      <c r="B274" s="94">
        <v>450.7</v>
      </c>
    </row>
    <row r="275" spans="1:2" s="57" customFormat="1" x14ac:dyDescent="0.2">
      <c r="A275" s="17"/>
      <c r="B275" s="94"/>
    </row>
    <row r="276" spans="1:2" s="57" customFormat="1" x14ac:dyDescent="0.2">
      <c r="A276" s="11" t="s">
        <v>1109</v>
      </c>
      <c r="B276" s="61">
        <v>350000</v>
      </c>
    </row>
    <row r="277" spans="1:2" s="57" customFormat="1" x14ac:dyDescent="0.2">
      <c r="A277" s="11" t="s">
        <v>1110</v>
      </c>
      <c r="B277" s="26">
        <v>350000</v>
      </c>
    </row>
    <row r="278" spans="1:2" s="57" customFormat="1" x14ac:dyDescent="0.2">
      <c r="A278" s="11"/>
      <c r="B278" s="286"/>
    </row>
    <row r="279" spans="1:2" s="57" customFormat="1" x14ac:dyDescent="0.2">
      <c r="A279" s="10" t="s">
        <v>1122</v>
      </c>
      <c r="B279" s="289">
        <f>SUM(B276-B277)</f>
        <v>0</v>
      </c>
    </row>
    <row r="280" spans="1:2" s="57" customFormat="1" x14ac:dyDescent="0.2">
      <c r="A280" s="620"/>
      <c r="B280" s="621"/>
    </row>
    <row r="281" spans="1:2" s="57" customFormat="1" x14ac:dyDescent="0.2">
      <c r="A281" s="17"/>
      <c r="B281" s="94"/>
    </row>
    <row r="282" spans="1:2" s="57" customFormat="1" ht="16.5" x14ac:dyDescent="0.3">
      <c r="A282" s="21" t="s">
        <v>1116</v>
      </c>
      <c r="B282" s="61"/>
    </row>
    <row r="283" spans="1:2" s="57" customFormat="1" ht="12.75" customHeight="1" x14ac:dyDescent="0.3">
      <c r="A283" s="21"/>
      <c r="B283" s="61"/>
    </row>
    <row r="284" spans="1:2" s="57" customFormat="1" x14ac:dyDescent="0.2">
      <c r="A284" s="913" t="s">
        <v>1120</v>
      </c>
      <c r="B284" s="61"/>
    </row>
    <row r="285" spans="1:2" s="57" customFormat="1" x14ac:dyDescent="0.2">
      <c r="A285" s="913"/>
      <c r="B285" s="61"/>
    </row>
    <row r="286" spans="1:2" s="57" customFormat="1" x14ac:dyDescent="0.2">
      <c r="A286" s="17" t="s">
        <v>784</v>
      </c>
      <c r="B286" s="61"/>
    </row>
    <row r="287" spans="1:2" s="57" customFormat="1" x14ac:dyDescent="0.2">
      <c r="A287" s="17" t="s">
        <v>1119</v>
      </c>
      <c r="B287" s="94"/>
    </row>
    <row r="288" spans="1:2" s="57" customFormat="1" x14ac:dyDescent="0.2">
      <c r="A288" s="17" t="s">
        <v>1117</v>
      </c>
      <c r="B288" s="94"/>
    </row>
    <row r="289" spans="1:2" s="57" customFormat="1" x14ac:dyDescent="0.2">
      <c r="A289" s="287" t="s">
        <v>1123</v>
      </c>
      <c r="B289" s="94"/>
    </row>
    <row r="290" spans="1:2" s="57" customFormat="1" x14ac:dyDescent="0.2">
      <c r="A290" s="17" t="s">
        <v>298</v>
      </c>
      <c r="B290" s="94"/>
    </row>
    <row r="291" spans="1:2" s="57" customFormat="1" x14ac:dyDescent="0.2">
      <c r="A291" s="17" t="s">
        <v>1118</v>
      </c>
      <c r="B291" s="286"/>
    </row>
    <row r="292" spans="1:2" s="57" customFormat="1" x14ac:dyDescent="0.2">
      <c r="A292" s="17"/>
      <c r="B292" s="286"/>
    </row>
    <row r="293" spans="1:2" s="57" customFormat="1" x14ac:dyDescent="0.2">
      <c r="A293" s="17" t="s">
        <v>1108</v>
      </c>
      <c r="B293" s="94">
        <v>1625.26</v>
      </c>
    </row>
    <row r="294" spans="1:2" s="57" customFormat="1" x14ac:dyDescent="0.2">
      <c r="A294" s="11"/>
      <c r="B294" s="61"/>
    </row>
    <row r="295" spans="1:2" s="57" customFormat="1" x14ac:dyDescent="0.2">
      <c r="A295" s="11" t="s">
        <v>1109</v>
      </c>
      <c r="B295" s="61">
        <v>300000</v>
      </c>
    </row>
    <row r="296" spans="1:2" s="57" customFormat="1" x14ac:dyDescent="0.2">
      <c r="A296" s="11" t="s">
        <v>1110</v>
      </c>
      <c r="B296" s="26">
        <v>0</v>
      </c>
    </row>
    <row r="297" spans="1:2" s="57" customFormat="1" x14ac:dyDescent="0.2">
      <c r="A297" s="11"/>
      <c r="B297" s="26"/>
    </row>
    <row r="298" spans="1:2" s="57" customFormat="1" x14ac:dyDescent="0.2">
      <c r="A298" s="10" t="s">
        <v>1122</v>
      </c>
      <c r="B298" s="9">
        <f>SUM(B295)</f>
        <v>300000</v>
      </c>
    </row>
    <row r="299" spans="1:2" s="57" customFormat="1" x14ac:dyDescent="0.2">
      <c r="A299" s="620"/>
      <c r="B299" s="621"/>
    </row>
    <row r="300" spans="1:2" s="57" customFormat="1" x14ac:dyDescent="0.2">
      <c r="A300" s="17"/>
      <c r="B300" s="94"/>
    </row>
    <row r="301" spans="1:2" s="57" customFormat="1" x14ac:dyDescent="0.2">
      <c r="A301" s="48"/>
      <c r="B301" s="289"/>
    </row>
    <row r="302" spans="1:2" s="57" customFormat="1" ht="16.5" x14ac:dyDescent="0.3">
      <c r="A302" s="21" t="s">
        <v>1372</v>
      </c>
      <c r="B302" s="61"/>
    </row>
    <row r="303" spans="1:2" s="57" customFormat="1" ht="16.5" x14ac:dyDescent="0.3">
      <c r="A303" s="21"/>
      <c r="B303" s="61"/>
    </row>
    <row r="304" spans="1:2" s="57" customFormat="1" x14ac:dyDescent="0.2">
      <c r="A304" s="17" t="s">
        <v>643</v>
      </c>
      <c r="B304" s="61"/>
    </row>
    <row r="305" spans="1:2" s="57" customFormat="1" x14ac:dyDescent="0.2">
      <c r="A305" s="11" t="s">
        <v>1373</v>
      </c>
      <c r="B305" s="61"/>
    </row>
    <row r="306" spans="1:2" s="57" customFormat="1" x14ac:dyDescent="0.2">
      <c r="A306" s="17" t="s">
        <v>1366</v>
      </c>
      <c r="B306" s="61"/>
    </row>
    <row r="307" spans="1:2" s="57" customFormat="1" x14ac:dyDescent="0.2">
      <c r="A307" s="17" t="s">
        <v>1367</v>
      </c>
      <c r="B307" s="94"/>
    </row>
    <row r="308" spans="1:2" s="57" customFormat="1" x14ac:dyDescent="0.2">
      <c r="A308" s="17" t="s">
        <v>1368</v>
      </c>
      <c r="B308" s="94"/>
    </row>
    <row r="309" spans="1:2" s="57" customFormat="1" x14ac:dyDescent="0.2">
      <c r="A309" s="17" t="s">
        <v>1369</v>
      </c>
      <c r="B309" s="94"/>
    </row>
    <row r="310" spans="1:2" s="57" customFormat="1" x14ac:dyDescent="0.2">
      <c r="A310" s="17" t="s">
        <v>1370</v>
      </c>
      <c r="B310" s="94"/>
    </row>
    <row r="311" spans="1:2" s="57" customFormat="1" x14ac:dyDescent="0.2">
      <c r="A311" s="17" t="s">
        <v>1371</v>
      </c>
      <c r="B311" s="94"/>
    </row>
    <row r="312" spans="1:2" s="57" customFormat="1" x14ac:dyDescent="0.2">
      <c r="A312" s="11"/>
      <c r="B312" s="286"/>
    </row>
    <row r="313" spans="1:2" s="57" customFormat="1" x14ac:dyDescent="0.2">
      <c r="A313" s="17" t="s">
        <v>1108</v>
      </c>
      <c r="B313" s="94">
        <v>0</v>
      </c>
    </row>
    <row r="314" spans="1:2" s="57" customFormat="1" x14ac:dyDescent="0.2">
      <c r="A314" s="11"/>
      <c r="B314" s="61"/>
    </row>
    <row r="315" spans="1:2" s="57" customFormat="1" x14ac:dyDescent="0.2">
      <c r="A315" s="11" t="s">
        <v>1109</v>
      </c>
      <c r="B315" s="61">
        <v>31710.76</v>
      </c>
    </row>
    <row r="316" spans="1:2" s="57" customFormat="1" x14ac:dyDescent="0.2">
      <c r="A316" s="11" t="s">
        <v>1110</v>
      </c>
      <c r="B316" s="26">
        <v>0</v>
      </c>
    </row>
    <row r="317" spans="1:2" s="57" customFormat="1" x14ac:dyDescent="0.2">
      <c r="A317" s="11"/>
      <c r="B317" s="26"/>
    </row>
    <row r="318" spans="1:2" s="57" customFormat="1" x14ac:dyDescent="0.2">
      <c r="A318" s="10" t="s">
        <v>1111</v>
      </c>
      <c r="B318" s="9">
        <f>SUM(B315-B316)</f>
        <v>31710.76</v>
      </c>
    </row>
    <row r="319" spans="1:2" s="57" customFormat="1" x14ac:dyDescent="0.2">
      <c r="A319" s="17"/>
      <c r="B319" s="94"/>
    </row>
    <row r="320" spans="1:2" s="57" customFormat="1" x14ac:dyDescent="0.2">
      <c r="A320" s="620"/>
      <c r="B320" s="621"/>
    </row>
    <row r="321" spans="1:2" s="57" customFormat="1" ht="16.5" x14ac:dyDescent="0.3">
      <c r="A321" s="21" t="s">
        <v>1364</v>
      </c>
      <c r="B321" s="61"/>
    </row>
    <row r="322" spans="1:2" s="57" customFormat="1" ht="16.5" x14ac:dyDescent="0.3">
      <c r="A322" s="21"/>
      <c r="B322" s="61"/>
    </row>
    <row r="323" spans="1:2" s="57" customFormat="1" x14ac:dyDescent="0.2">
      <c r="A323" s="17" t="s">
        <v>643</v>
      </c>
      <c r="B323" s="61"/>
    </row>
    <row r="324" spans="1:2" s="57" customFormat="1" x14ac:dyDescent="0.2">
      <c r="A324" s="11" t="s">
        <v>1365</v>
      </c>
      <c r="B324" s="61"/>
    </row>
    <row r="325" spans="1:2" s="57" customFormat="1" x14ac:dyDescent="0.2">
      <c r="A325" s="17" t="s">
        <v>1366</v>
      </c>
      <c r="B325" s="61"/>
    </row>
    <row r="326" spans="1:2" s="57" customFormat="1" x14ac:dyDescent="0.2">
      <c r="A326" s="17" t="s">
        <v>1374</v>
      </c>
      <c r="B326" s="94"/>
    </row>
    <row r="327" spans="1:2" s="57" customFormat="1" x14ac:dyDescent="0.2">
      <c r="A327" s="17" t="s">
        <v>1368</v>
      </c>
      <c r="B327" s="94"/>
    </row>
    <row r="328" spans="1:2" s="57" customFormat="1" x14ac:dyDescent="0.2">
      <c r="A328" s="17" t="s">
        <v>1369</v>
      </c>
      <c r="B328" s="94"/>
    </row>
    <row r="329" spans="1:2" s="57" customFormat="1" x14ac:dyDescent="0.2">
      <c r="A329" s="17" t="s">
        <v>1370</v>
      </c>
      <c r="B329" s="94"/>
    </row>
    <row r="330" spans="1:2" s="57" customFormat="1" x14ac:dyDescent="0.2">
      <c r="A330" s="17" t="s">
        <v>1371</v>
      </c>
      <c r="B330" s="94"/>
    </row>
    <row r="331" spans="1:2" s="57" customFormat="1" x14ac:dyDescent="0.2">
      <c r="A331" s="11"/>
      <c r="B331" s="286"/>
    </row>
    <row r="332" spans="1:2" s="57" customFormat="1" x14ac:dyDescent="0.2">
      <c r="A332" s="17" t="s">
        <v>1108</v>
      </c>
      <c r="B332" s="94">
        <v>0</v>
      </c>
    </row>
    <row r="333" spans="1:2" s="57" customFormat="1" x14ac:dyDescent="0.2">
      <c r="A333" s="11"/>
      <c r="B333" s="61"/>
    </row>
    <row r="334" spans="1:2" s="57" customFormat="1" x14ac:dyDescent="0.2">
      <c r="A334" s="11" t="s">
        <v>1109</v>
      </c>
      <c r="B334" s="61">
        <v>162933.21</v>
      </c>
    </row>
    <row r="335" spans="1:2" s="280" customFormat="1" ht="16.5" x14ac:dyDescent="0.3">
      <c r="A335" s="11" t="s">
        <v>1110</v>
      </c>
      <c r="B335" s="26">
        <v>0</v>
      </c>
    </row>
    <row r="336" spans="1:2" x14ac:dyDescent="0.2">
      <c r="A336" s="10" t="s">
        <v>1111</v>
      </c>
      <c r="B336" s="9">
        <f>SUM(B334-B335)</f>
        <v>162933.21</v>
      </c>
    </row>
    <row r="338" spans="1:3" x14ac:dyDescent="0.2">
      <c r="A338" s="10" t="s">
        <v>1375</v>
      </c>
      <c r="B338" s="9">
        <f>SUM(B28+B59+B184+B242)</f>
        <v>2801294.59</v>
      </c>
    </row>
    <row r="339" spans="1:3" x14ac:dyDescent="0.2">
      <c r="A339" s="10" t="s">
        <v>1376</v>
      </c>
      <c r="B339" s="9">
        <f>SUM(B87+B113+B137+B161+B221)</f>
        <v>3154935.8</v>
      </c>
      <c r="C339" s="16"/>
    </row>
    <row r="340" spans="1:3" x14ac:dyDescent="0.2">
      <c r="A340" s="10" t="s">
        <v>1377</v>
      </c>
      <c r="B340" s="9">
        <f>SUM(B261)</f>
        <v>188753.08</v>
      </c>
    </row>
    <row r="341" spans="1:3" x14ac:dyDescent="0.2">
      <c r="A341" s="10" t="s">
        <v>1378</v>
      </c>
      <c r="B341" s="9">
        <f>SUM(B298+B279)</f>
        <v>300000</v>
      </c>
      <c r="C341" s="16"/>
    </row>
    <row r="342" spans="1:3" x14ac:dyDescent="0.2">
      <c r="A342" s="10" t="s">
        <v>1379</v>
      </c>
      <c r="B342" s="9">
        <f>SUM(B336+B318)</f>
        <v>194643.97</v>
      </c>
    </row>
    <row r="343" spans="1:3" x14ac:dyDescent="0.2">
      <c r="A343" s="10" t="s">
        <v>1380</v>
      </c>
      <c r="B343" s="9">
        <f>SUM(B338:B342)</f>
        <v>6639627.4399999995</v>
      </c>
      <c r="C343" s="16"/>
    </row>
  </sheetData>
  <mergeCells count="4">
    <mergeCell ref="A284:A285"/>
    <mergeCell ref="A8:A9"/>
    <mergeCell ref="A166:A167"/>
    <mergeCell ref="A189:A19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&amp;C&amp;"Arial Narrow,Normálne"&amp;8Záverečný účet mesta Nová Dubnica za rok 2023</oddHeader>
    <oddFooter>&amp;C&amp;8 97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2"/>
  <sheetViews>
    <sheetView topLeftCell="A13" workbookViewId="0">
      <selection activeCell="F27" sqref="F27"/>
    </sheetView>
  </sheetViews>
  <sheetFormatPr defaultRowHeight="12.75" x14ac:dyDescent="0.2"/>
  <cols>
    <col min="1" max="1" width="41.5703125" style="30" customWidth="1"/>
    <col min="2" max="2" width="15.7109375" style="100" customWidth="1"/>
    <col min="3" max="3" width="15.7109375" style="123" customWidth="1"/>
    <col min="4" max="4" width="4.5703125" style="30" customWidth="1"/>
    <col min="5" max="5" width="9.85546875" style="30" hidden="1" customWidth="1"/>
    <col min="6" max="6" width="12.140625" style="29" customWidth="1"/>
    <col min="7" max="7" width="9.140625" style="29"/>
    <col min="8" max="8" width="10" style="30" customWidth="1"/>
    <col min="9" max="16384" width="9.140625" style="30"/>
  </cols>
  <sheetData>
    <row r="1" spans="1:7" x14ac:dyDescent="0.2">
      <c r="A1" s="768" t="s">
        <v>1137</v>
      </c>
      <c r="B1" s="916"/>
      <c r="C1" s="916"/>
      <c r="D1" s="916"/>
      <c r="E1" s="916"/>
    </row>
    <row r="2" spans="1:7" ht="16.5" x14ac:dyDescent="0.2">
      <c r="A2" s="633"/>
      <c r="B2" s="635"/>
      <c r="C2" s="635"/>
      <c r="D2" s="634"/>
      <c r="E2" s="634"/>
    </row>
    <row r="3" spans="1:7" x14ac:dyDescent="0.2">
      <c r="A3" s="917" t="s">
        <v>308</v>
      </c>
      <c r="B3" s="917"/>
      <c r="C3" s="917"/>
      <c r="D3" s="917"/>
      <c r="E3" s="917"/>
    </row>
    <row r="4" spans="1:7" x14ac:dyDescent="0.2">
      <c r="A4" s="636"/>
      <c r="B4" s="637"/>
      <c r="C4" s="637"/>
      <c r="D4" s="636"/>
      <c r="E4" s="636"/>
    </row>
    <row r="5" spans="1:7" s="83" customFormat="1" x14ac:dyDescent="0.2">
      <c r="A5" s="918" t="s">
        <v>1178</v>
      </c>
      <c r="B5" s="918"/>
      <c r="C5" s="918"/>
      <c r="D5" s="918"/>
      <c r="E5" s="918"/>
      <c r="F5" s="450"/>
      <c r="G5" s="450"/>
    </row>
    <row r="6" spans="1:7" s="83" customFormat="1" ht="13.5" thickBot="1" x14ac:dyDescent="0.25">
      <c r="A6" s="914"/>
      <c r="B6" s="914"/>
      <c r="C6" s="914"/>
      <c r="D6" s="914"/>
      <c r="E6" s="914"/>
      <c r="F6" s="450"/>
      <c r="G6" s="450"/>
    </row>
    <row r="7" spans="1:7" s="641" customFormat="1" ht="26.1" customHeight="1" thickBot="1" x14ac:dyDescent="0.25">
      <c r="A7" s="623" t="s">
        <v>1132</v>
      </c>
      <c r="B7" s="624" t="s">
        <v>309</v>
      </c>
      <c r="C7" s="638"/>
      <c r="D7" s="639"/>
      <c r="E7" s="639"/>
      <c r="F7" s="640"/>
      <c r="G7" s="640"/>
    </row>
    <row r="8" spans="1:7" s="149" customFormat="1" ht="12.75" customHeight="1" x14ac:dyDescent="0.2">
      <c r="A8" s="510" t="s">
        <v>923</v>
      </c>
      <c r="B8" s="511">
        <v>590000</v>
      </c>
      <c r="C8" s="642"/>
      <c r="D8" s="642"/>
      <c r="E8" s="642"/>
      <c r="F8" s="643"/>
      <c r="G8" s="643"/>
    </row>
    <row r="9" spans="1:7" s="149" customFormat="1" ht="12.75" customHeight="1" x14ac:dyDescent="0.2">
      <c r="A9" s="510" t="s">
        <v>1133</v>
      </c>
      <c r="B9" s="511">
        <v>1789474</v>
      </c>
      <c r="C9" s="642"/>
      <c r="D9" s="642"/>
      <c r="E9" s="642"/>
      <c r="F9" s="643"/>
      <c r="G9" s="643"/>
    </row>
    <row r="10" spans="1:7" s="149" customFormat="1" ht="12.75" customHeight="1" x14ac:dyDescent="0.2">
      <c r="A10" s="510" t="s">
        <v>1179</v>
      </c>
      <c r="B10" s="511">
        <v>400000</v>
      </c>
      <c r="C10" s="644"/>
      <c r="D10" s="642"/>
      <c r="E10" s="642"/>
      <c r="F10" s="643"/>
      <c r="G10" s="643"/>
    </row>
    <row r="11" spans="1:7" s="149" customFormat="1" ht="12.75" customHeight="1" x14ac:dyDescent="0.2">
      <c r="A11" s="510" t="s">
        <v>1135</v>
      </c>
      <c r="B11" s="511">
        <v>300000</v>
      </c>
      <c r="C11" s="644"/>
      <c r="D11" s="642"/>
      <c r="E11" s="642"/>
      <c r="F11" s="643"/>
      <c r="G11" s="643"/>
    </row>
    <row r="12" spans="1:7" s="149" customFormat="1" ht="12.75" customHeight="1" thickBot="1" x14ac:dyDescent="0.25">
      <c r="A12" s="510" t="s">
        <v>924</v>
      </c>
      <c r="B12" s="511">
        <v>21820.59</v>
      </c>
      <c r="C12" s="644"/>
      <c r="D12" s="642"/>
      <c r="E12" s="642"/>
      <c r="F12" s="643"/>
      <c r="G12" s="643"/>
    </row>
    <row r="13" spans="1:7" s="33" customFormat="1" ht="13.5" thickBot="1" x14ac:dyDescent="0.25">
      <c r="A13" s="512" t="s">
        <v>21</v>
      </c>
      <c r="B13" s="513">
        <f>SUM(B8:B12)</f>
        <v>3101294.59</v>
      </c>
      <c r="C13" s="632"/>
      <c r="F13" s="32"/>
    </row>
    <row r="14" spans="1:7" s="33" customFormat="1" ht="14.25" thickBot="1" x14ac:dyDescent="0.3">
      <c r="A14" s="512" t="s">
        <v>1136</v>
      </c>
      <c r="B14" s="625">
        <v>9427646.7400000002</v>
      </c>
      <c r="C14" s="919"/>
      <c r="D14" s="919"/>
      <c r="E14" s="919"/>
      <c r="F14" s="29"/>
      <c r="G14" s="29"/>
    </row>
    <row r="15" spans="1:7" s="33" customFormat="1" ht="13.5" thickBot="1" x14ac:dyDescent="0.25">
      <c r="B15" s="82"/>
      <c r="C15" s="632"/>
      <c r="F15" s="32"/>
      <c r="G15" s="32"/>
    </row>
    <row r="16" spans="1:7" s="33" customFormat="1" ht="13.5" customHeight="1" thickBot="1" x14ac:dyDescent="0.25">
      <c r="A16" s="626" t="s">
        <v>310</v>
      </c>
      <c r="B16" s="627">
        <f>SUM(B13/B14)</f>
        <v>0.32895744564141355</v>
      </c>
      <c r="C16" s="632"/>
      <c r="F16" s="32"/>
      <c r="G16" s="32"/>
    </row>
    <row r="17" spans="1:7" x14ac:dyDescent="0.2">
      <c r="A17" s="914" t="s">
        <v>1180</v>
      </c>
      <c r="B17" s="914"/>
      <c r="C17" s="914"/>
      <c r="D17" s="914"/>
      <c r="E17" s="914"/>
      <c r="F17" s="914"/>
      <c r="G17" s="914"/>
    </row>
    <row r="18" spans="1:7" x14ac:dyDescent="0.2">
      <c r="A18" s="914"/>
      <c r="B18" s="914"/>
      <c r="C18" s="914"/>
      <c r="D18" s="914"/>
      <c r="E18" s="914"/>
      <c r="F18" s="914"/>
      <c r="G18" s="914"/>
    </row>
    <row r="19" spans="1:7" x14ac:dyDescent="0.2">
      <c r="A19" s="53"/>
      <c r="B19" s="645"/>
      <c r="C19" s="645"/>
      <c r="D19" s="53"/>
      <c r="E19" s="53"/>
      <c r="F19" s="32"/>
    </row>
    <row r="20" spans="1:7" x14ac:dyDescent="0.2">
      <c r="A20" s="918" t="s">
        <v>1181</v>
      </c>
      <c r="B20" s="918"/>
      <c r="C20" s="918"/>
      <c r="D20" s="918"/>
      <c r="E20" s="918"/>
      <c r="F20" s="32"/>
    </row>
    <row r="21" spans="1:7" ht="13.5" thickBot="1" x14ac:dyDescent="0.25">
      <c r="A21" s="914"/>
      <c r="B21" s="914"/>
      <c r="C21" s="914"/>
      <c r="D21" s="914"/>
      <c r="E21" s="914"/>
      <c r="F21" s="32"/>
    </row>
    <row r="22" spans="1:7" s="648" customFormat="1" ht="26.1" customHeight="1" thickBot="1" x14ac:dyDescent="0.25">
      <c r="A22" s="623" t="s">
        <v>1132</v>
      </c>
      <c r="B22" s="628" t="s">
        <v>311</v>
      </c>
      <c r="C22" s="629" t="s">
        <v>312</v>
      </c>
      <c r="D22" s="646"/>
      <c r="E22" s="646"/>
      <c r="F22" s="647"/>
      <c r="G22" s="647"/>
    </row>
    <row r="23" spans="1:7" ht="12.75" customHeight="1" x14ac:dyDescent="0.2">
      <c r="A23" s="510" t="s">
        <v>1138</v>
      </c>
      <c r="B23" s="451">
        <v>90000</v>
      </c>
      <c r="C23" s="514">
        <v>9402.7800000000007</v>
      </c>
    </row>
    <row r="24" spans="1:7" ht="12.75" customHeight="1" x14ac:dyDescent="0.2">
      <c r="A24" s="510" t="s">
        <v>1139</v>
      </c>
      <c r="B24" s="453">
        <v>105263</v>
      </c>
      <c r="C24" s="515">
        <v>6903.02</v>
      </c>
    </row>
    <row r="25" spans="1:7" ht="12.75" customHeight="1" x14ac:dyDescent="0.2">
      <c r="A25" s="510" t="s">
        <v>1134</v>
      </c>
      <c r="B25" s="453">
        <v>50000</v>
      </c>
      <c r="C25" s="515">
        <v>11789.32</v>
      </c>
    </row>
    <row r="26" spans="1:7" ht="12.75" customHeight="1" x14ac:dyDescent="0.2">
      <c r="A26" s="510" t="s">
        <v>1135</v>
      </c>
      <c r="B26" s="453">
        <v>0</v>
      </c>
      <c r="C26" s="515">
        <v>1625.26</v>
      </c>
    </row>
    <row r="27" spans="1:7" ht="12.75" customHeight="1" x14ac:dyDescent="0.2">
      <c r="A27" s="510" t="s">
        <v>924</v>
      </c>
      <c r="B27" s="453">
        <v>11025.21</v>
      </c>
      <c r="C27" s="515">
        <v>612.27</v>
      </c>
    </row>
    <row r="28" spans="1:7" ht="12.75" customHeight="1" x14ac:dyDescent="0.2">
      <c r="A28" s="510" t="s">
        <v>1462</v>
      </c>
      <c r="B28" s="453"/>
      <c r="C28" s="515">
        <v>160.46</v>
      </c>
    </row>
    <row r="29" spans="1:7" ht="12.75" customHeight="1" x14ac:dyDescent="0.2">
      <c r="A29" s="516" t="s">
        <v>1140</v>
      </c>
      <c r="B29" s="453">
        <v>17109.93</v>
      </c>
      <c r="C29" s="515">
        <v>12131.97</v>
      </c>
    </row>
    <row r="30" spans="1:7" ht="12.75" customHeight="1" x14ac:dyDescent="0.2">
      <c r="A30" s="516" t="s">
        <v>938</v>
      </c>
      <c r="B30" s="453">
        <v>16700.349999999999</v>
      </c>
      <c r="C30" s="515">
        <v>3845.45</v>
      </c>
    </row>
    <row r="31" spans="1:7" ht="12.75" customHeight="1" x14ac:dyDescent="0.2">
      <c r="A31" s="516" t="s">
        <v>939</v>
      </c>
      <c r="B31" s="453">
        <v>14633.92</v>
      </c>
      <c r="C31" s="515">
        <v>3693.32</v>
      </c>
    </row>
    <row r="32" spans="1:7" ht="12.75" customHeight="1" x14ac:dyDescent="0.2">
      <c r="A32" s="516" t="s">
        <v>940</v>
      </c>
      <c r="B32" s="453">
        <v>19419.62</v>
      </c>
      <c r="C32" s="515">
        <v>5399.62</v>
      </c>
    </row>
    <row r="33" spans="1:7" ht="12.75" customHeight="1" thickBot="1" x14ac:dyDescent="0.25">
      <c r="A33" s="516" t="s">
        <v>941</v>
      </c>
      <c r="B33" s="453">
        <v>20714.68</v>
      </c>
      <c r="C33" s="515">
        <v>5756.84</v>
      </c>
    </row>
    <row r="34" spans="1:7" ht="12.75" customHeight="1" thickBot="1" x14ac:dyDescent="0.25">
      <c r="A34" s="512" t="s">
        <v>21</v>
      </c>
      <c r="B34" s="513">
        <f>SUM(B23:B33)</f>
        <v>344866.70999999996</v>
      </c>
      <c r="C34" s="513">
        <f>SUM(C23:C33)</f>
        <v>61320.31</v>
      </c>
      <c r="D34" s="33"/>
      <c r="E34" s="32"/>
    </row>
    <row r="35" spans="1:7" s="33" customFormat="1" ht="12.75" customHeight="1" thickBot="1" x14ac:dyDescent="0.25">
      <c r="A35" s="630" t="s">
        <v>313</v>
      </c>
      <c r="B35" s="513">
        <f>SUM(B34:C34)</f>
        <v>406187.01999999996</v>
      </c>
      <c r="C35" s="631"/>
      <c r="E35" s="32"/>
      <c r="F35" s="32"/>
      <c r="G35" s="32"/>
    </row>
    <row r="36" spans="1:7" ht="12.75" customHeight="1" thickBot="1" x14ac:dyDescent="0.25">
      <c r="A36" s="512" t="s">
        <v>1136</v>
      </c>
      <c r="B36" s="625">
        <v>6798867.3799999999</v>
      </c>
      <c r="C36" s="632"/>
      <c r="D36" s="33"/>
      <c r="E36" s="33"/>
    </row>
    <row r="37" spans="1:7" ht="13.5" thickBot="1" x14ac:dyDescent="0.25">
      <c r="A37" s="33"/>
      <c r="B37" s="82"/>
      <c r="C37" s="632"/>
      <c r="D37" s="33"/>
      <c r="E37" s="33"/>
    </row>
    <row r="38" spans="1:7" ht="13.5" customHeight="1" thickBot="1" x14ac:dyDescent="0.25">
      <c r="A38" s="626" t="s">
        <v>310</v>
      </c>
      <c r="B38" s="627">
        <f>SUM(B35/B36)</f>
        <v>5.9743336249632795E-2</v>
      </c>
      <c r="C38" s="632"/>
      <c r="D38" s="33"/>
      <c r="E38" s="33"/>
    </row>
    <row r="39" spans="1:7" ht="12.75" customHeight="1" x14ac:dyDescent="0.2">
      <c r="A39" s="914" t="s">
        <v>1182</v>
      </c>
      <c r="B39" s="914"/>
      <c r="C39" s="914"/>
      <c r="D39" s="914"/>
      <c r="E39" s="914"/>
      <c r="F39" s="914"/>
      <c r="G39" s="914"/>
    </row>
    <row r="40" spans="1:7" ht="12.75" customHeight="1" x14ac:dyDescent="0.2">
      <c r="A40" s="914"/>
      <c r="B40" s="914"/>
      <c r="C40" s="914"/>
      <c r="D40" s="914"/>
      <c r="E40" s="914"/>
      <c r="F40" s="914"/>
      <c r="G40" s="914"/>
    </row>
    <row r="41" spans="1:7" ht="12.75" customHeight="1" x14ac:dyDescent="0.2">
      <c r="A41" s="914"/>
      <c r="B41" s="914"/>
      <c r="C41" s="914"/>
      <c r="D41" s="914"/>
      <c r="E41" s="914"/>
      <c r="F41" s="914"/>
      <c r="G41" s="914"/>
    </row>
    <row r="42" spans="1:7" x14ac:dyDescent="0.2">
      <c r="A42" s="915" t="s">
        <v>314</v>
      </c>
      <c r="B42" s="914"/>
      <c r="C42" s="914"/>
      <c r="D42" s="914"/>
      <c r="E42" s="914"/>
      <c r="F42" s="914"/>
      <c r="G42" s="914"/>
    </row>
    <row r="43" spans="1:7" x14ac:dyDescent="0.2">
      <c r="A43" s="915"/>
      <c r="B43" s="914"/>
      <c r="C43" s="914"/>
      <c r="D43" s="914"/>
      <c r="E43" s="914"/>
      <c r="F43" s="914"/>
      <c r="G43" s="914"/>
    </row>
    <row r="44" spans="1:7" x14ac:dyDescent="0.2">
      <c r="A44" s="915"/>
      <c r="B44" s="914"/>
      <c r="C44" s="914"/>
      <c r="D44" s="914"/>
      <c r="E44" s="914"/>
      <c r="F44" s="914"/>
      <c r="G44" s="914"/>
    </row>
    <row r="45" spans="1:7" x14ac:dyDescent="0.2">
      <c r="A45" s="914"/>
      <c r="B45" s="914"/>
      <c r="C45" s="914"/>
      <c r="D45" s="914"/>
      <c r="E45" s="914"/>
      <c r="F45" s="914"/>
      <c r="G45" s="914"/>
    </row>
    <row r="46" spans="1:7" x14ac:dyDescent="0.2">
      <c r="A46" s="915" t="s">
        <v>1183</v>
      </c>
      <c r="B46" s="914"/>
      <c r="C46" s="914"/>
      <c r="D46" s="914"/>
      <c r="E46" s="914"/>
      <c r="F46" s="914"/>
      <c r="G46" s="914"/>
    </row>
    <row r="47" spans="1:7" x14ac:dyDescent="0.2">
      <c r="A47" s="914"/>
      <c r="B47" s="914"/>
      <c r="C47" s="914"/>
      <c r="D47" s="914"/>
      <c r="E47" s="914"/>
      <c r="F47" s="914"/>
      <c r="G47" s="914"/>
    </row>
    <row r="48" spans="1:7" x14ac:dyDescent="0.2">
      <c r="A48" s="914"/>
      <c r="B48" s="914"/>
      <c r="C48" s="914"/>
      <c r="D48" s="914"/>
      <c r="E48" s="914"/>
      <c r="F48" s="914"/>
      <c r="G48" s="914"/>
    </row>
    <row r="49" spans="1:7" x14ac:dyDescent="0.2">
      <c r="A49" s="914"/>
      <c r="B49" s="914"/>
      <c r="C49" s="914"/>
      <c r="D49" s="914"/>
      <c r="E49" s="914"/>
      <c r="F49" s="914"/>
      <c r="G49" s="914"/>
    </row>
    <row r="50" spans="1:7" x14ac:dyDescent="0.2">
      <c r="A50" s="914"/>
      <c r="B50" s="914"/>
      <c r="C50" s="914"/>
      <c r="D50" s="914"/>
      <c r="E50" s="914"/>
      <c r="F50" s="914"/>
      <c r="G50" s="914"/>
    </row>
    <row r="51" spans="1:7" x14ac:dyDescent="0.2">
      <c r="A51" s="914"/>
      <c r="B51" s="914"/>
      <c r="C51" s="914"/>
      <c r="D51" s="914"/>
      <c r="E51" s="914"/>
      <c r="F51" s="914"/>
      <c r="G51" s="914"/>
    </row>
    <row r="52" spans="1:7" x14ac:dyDescent="0.2">
      <c r="A52" s="914"/>
      <c r="B52" s="914"/>
      <c r="C52" s="914"/>
      <c r="D52" s="914"/>
      <c r="E52" s="914"/>
      <c r="F52" s="914"/>
      <c r="G52" s="914"/>
    </row>
    <row r="53" spans="1:7" x14ac:dyDescent="0.2">
      <c r="A53" s="914"/>
      <c r="B53" s="914"/>
      <c r="C53" s="914"/>
      <c r="D53" s="914"/>
      <c r="E53" s="914"/>
      <c r="F53" s="914"/>
      <c r="G53" s="914"/>
    </row>
    <row r="54" spans="1:7" x14ac:dyDescent="0.2">
      <c r="A54" s="914"/>
      <c r="B54" s="914"/>
      <c r="C54" s="914"/>
      <c r="D54" s="914"/>
      <c r="E54" s="914"/>
      <c r="F54" s="914"/>
      <c r="G54" s="914"/>
    </row>
    <row r="55" spans="1:7" x14ac:dyDescent="0.2">
      <c r="A55" s="914"/>
      <c r="B55" s="914"/>
      <c r="C55" s="914"/>
      <c r="D55" s="914"/>
      <c r="E55" s="914"/>
      <c r="F55" s="914"/>
      <c r="G55" s="914"/>
    </row>
    <row r="56" spans="1:7" x14ac:dyDescent="0.2">
      <c r="A56" s="915" t="s">
        <v>1184</v>
      </c>
      <c r="B56" s="914"/>
      <c r="C56" s="914"/>
      <c r="D56" s="914"/>
      <c r="E56" s="914"/>
      <c r="F56" s="914"/>
      <c r="G56" s="914"/>
    </row>
    <row r="57" spans="1:7" x14ac:dyDescent="0.2">
      <c r="A57" s="914"/>
      <c r="B57" s="914"/>
      <c r="C57" s="914"/>
      <c r="D57" s="914"/>
      <c r="E57" s="914"/>
      <c r="F57" s="914"/>
      <c r="G57" s="914"/>
    </row>
    <row r="58" spans="1:7" x14ac:dyDescent="0.2">
      <c r="A58" s="29"/>
      <c r="B58" s="123"/>
      <c r="F58" s="30"/>
      <c r="G58" s="30"/>
    </row>
    <row r="59" spans="1:7" x14ac:dyDescent="0.2">
      <c r="A59" s="29"/>
      <c r="B59" s="123"/>
      <c r="F59" s="30"/>
      <c r="G59" s="30"/>
    </row>
    <row r="60" spans="1:7" x14ac:dyDescent="0.2">
      <c r="A60" s="29"/>
      <c r="B60" s="123"/>
      <c r="F60" s="30"/>
      <c r="G60" s="30"/>
    </row>
    <row r="61" spans="1:7" x14ac:dyDescent="0.2">
      <c r="A61" s="29"/>
      <c r="B61" s="123"/>
      <c r="F61" s="30"/>
      <c r="G61" s="30"/>
    </row>
    <row r="62" spans="1:7" x14ac:dyDescent="0.2">
      <c r="A62" s="29"/>
      <c r="B62" s="123"/>
      <c r="F62" s="30"/>
      <c r="G62" s="30"/>
    </row>
  </sheetData>
  <mergeCells count="10">
    <mergeCell ref="A17:G18"/>
    <mergeCell ref="A39:G41"/>
    <mergeCell ref="A42:G45"/>
    <mergeCell ref="A46:G55"/>
    <mergeCell ref="A56:G57"/>
    <mergeCell ref="A1:E1"/>
    <mergeCell ref="A3:E3"/>
    <mergeCell ref="A5:E6"/>
    <mergeCell ref="C14:E14"/>
    <mergeCell ref="A20:E21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Header>&amp;C&amp;8Záverečný účet Mesta Nová Dubnica za rok 2023</oddHeader>
    <oddFooter>&amp;C&amp;8 98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6"/>
  <sheetViews>
    <sheetView topLeftCell="A49" workbookViewId="0">
      <selection activeCell="P93" sqref="P93"/>
    </sheetView>
  </sheetViews>
  <sheetFormatPr defaultRowHeight="13.5" x14ac:dyDescent="0.25"/>
  <cols>
    <col min="1" max="1" width="15.7109375" style="30" customWidth="1"/>
    <col min="2" max="5" width="8.7109375" style="311" customWidth="1"/>
    <col min="6" max="16384" width="9.140625" style="30"/>
  </cols>
  <sheetData>
    <row r="1" spans="1:10" s="385" customFormat="1" ht="15.75" x14ac:dyDescent="0.25">
      <c r="A1" s="934" t="s">
        <v>1494</v>
      </c>
      <c r="B1" s="934"/>
      <c r="C1" s="934"/>
      <c r="D1" s="934"/>
      <c r="E1" s="934"/>
    </row>
    <row r="2" spans="1:10" s="385" customFormat="1" ht="15.75" x14ac:dyDescent="0.25">
      <c r="A2" s="934"/>
      <c r="B2" s="934"/>
      <c r="C2" s="934"/>
      <c r="D2" s="934"/>
      <c r="E2" s="934"/>
    </row>
    <row r="3" spans="1:10" s="53" customFormat="1" x14ac:dyDescent="0.25">
      <c r="B3" s="386"/>
      <c r="C3" s="386"/>
      <c r="D3" s="386"/>
      <c r="E3" s="386"/>
    </row>
    <row r="4" spans="1:10" ht="12.75" x14ac:dyDescent="0.2">
      <c r="A4" s="965" t="s">
        <v>749</v>
      </c>
      <c r="B4" s="770"/>
      <c r="C4" s="770"/>
      <c r="D4" s="770"/>
      <c r="E4" s="770"/>
      <c r="F4" s="770"/>
      <c r="G4" s="770"/>
      <c r="H4" s="770"/>
      <c r="I4" s="770"/>
      <c r="J4" s="770"/>
    </row>
    <row r="5" spans="1:10" ht="12.75" x14ac:dyDescent="0.2">
      <c r="A5" s="770"/>
      <c r="B5" s="770"/>
      <c r="C5" s="770"/>
      <c r="D5" s="770"/>
      <c r="E5" s="770"/>
      <c r="F5" s="770"/>
      <c r="G5" s="770"/>
      <c r="H5" s="770"/>
      <c r="I5" s="770"/>
      <c r="J5" s="770"/>
    </row>
    <row r="6" spans="1:10" ht="12.75" x14ac:dyDescent="0.2">
      <c r="A6" s="384"/>
      <c r="B6" s="387"/>
      <c r="C6" s="387"/>
      <c r="D6" s="387"/>
      <c r="E6" s="387"/>
    </row>
    <row r="7" spans="1:10" s="83" customFormat="1" ht="12.75" x14ac:dyDescent="0.2">
      <c r="A7" s="935" t="s">
        <v>1495</v>
      </c>
      <c r="B7" s="770"/>
      <c r="C7" s="770"/>
      <c r="D7" s="770"/>
      <c r="E7" s="770"/>
      <c r="F7" s="770"/>
      <c r="G7" s="770"/>
      <c r="H7" s="770"/>
      <c r="I7" s="770"/>
      <c r="J7" s="770"/>
    </row>
    <row r="8" spans="1:10" ht="14.25" thickBot="1" x14ac:dyDescent="0.3">
      <c r="A8"/>
      <c r="B8" s="757"/>
      <c r="C8" s="757"/>
      <c r="D8" s="757"/>
      <c r="J8" s="758"/>
    </row>
    <row r="9" spans="1:10" s="33" customFormat="1" ht="15" thickTop="1" thickBot="1" x14ac:dyDescent="0.3">
      <c r="A9" s="388" t="s">
        <v>750</v>
      </c>
      <c r="B9" s="389">
        <v>2015</v>
      </c>
      <c r="C9" s="390">
        <v>2016</v>
      </c>
      <c r="D9" s="389">
        <v>2017</v>
      </c>
      <c r="E9" s="405">
        <v>2018</v>
      </c>
      <c r="F9" s="405">
        <v>2019</v>
      </c>
      <c r="G9" s="405">
        <v>2020</v>
      </c>
      <c r="H9" s="405">
        <v>2021</v>
      </c>
      <c r="I9" s="759">
        <v>2022</v>
      </c>
      <c r="J9" s="760">
        <v>2023</v>
      </c>
    </row>
    <row r="10" spans="1:10" ht="12.75" customHeight="1" thickTop="1" x14ac:dyDescent="0.2">
      <c r="A10" s="920" t="s">
        <v>751</v>
      </c>
      <c r="B10" s="924">
        <v>1460059.59</v>
      </c>
      <c r="C10" s="924">
        <v>1580000</v>
      </c>
      <c r="D10" s="932">
        <v>1950000</v>
      </c>
      <c r="E10" s="932">
        <v>1770000</v>
      </c>
      <c r="F10" s="932">
        <v>1590000</v>
      </c>
      <c r="G10" s="932">
        <v>1643313</v>
      </c>
      <c r="H10" s="924">
        <v>1453631.11</v>
      </c>
      <c r="I10" s="938">
        <v>3237582.8</v>
      </c>
      <c r="J10" s="940">
        <v>3101294.59</v>
      </c>
    </row>
    <row r="11" spans="1:10" ht="13.5" customHeight="1" x14ac:dyDescent="0.2">
      <c r="A11" s="921"/>
      <c r="B11" s="925"/>
      <c r="C11" s="925"/>
      <c r="D11" s="933"/>
      <c r="E11" s="933"/>
      <c r="F11" s="933"/>
      <c r="G11" s="933"/>
      <c r="H11" s="925"/>
      <c r="I11" s="939"/>
      <c r="J11" s="941"/>
    </row>
    <row r="12" spans="1:10" ht="12.75" customHeight="1" x14ac:dyDescent="0.2">
      <c r="A12" s="936" t="s">
        <v>1496</v>
      </c>
      <c r="B12" s="926">
        <v>4984482.5999999996</v>
      </c>
      <c r="C12" s="926">
        <v>5443364.8399999999</v>
      </c>
      <c r="D12" s="930">
        <v>5983657.8600000003</v>
      </c>
      <c r="E12" s="930">
        <v>6540082.21</v>
      </c>
      <c r="F12" s="930">
        <v>7204612.6399999997</v>
      </c>
      <c r="G12" s="930">
        <v>8066085.5599999996</v>
      </c>
      <c r="H12" s="942">
        <v>8259039.0300000003</v>
      </c>
      <c r="I12" s="943">
        <v>8799923.6300000008</v>
      </c>
      <c r="J12" s="945">
        <v>9427646.7400000002</v>
      </c>
    </row>
    <row r="13" spans="1:10" ht="13.5" customHeight="1" thickBot="1" x14ac:dyDescent="0.25">
      <c r="A13" s="937"/>
      <c r="B13" s="927"/>
      <c r="C13" s="927"/>
      <c r="D13" s="931"/>
      <c r="E13" s="931"/>
      <c r="F13" s="931"/>
      <c r="G13" s="931"/>
      <c r="H13" s="927"/>
      <c r="I13" s="944"/>
      <c r="J13" s="946"/>
    </row>
    <row r="14" spans="1:10" s="34" customFormat="1" ht="12.75" customHeight="1" thickTop="1" x14ac:dyDescent="0.2">
      <c r="A14" s="922" t="s">
        <v>752</v>
      </c>
      <c r="B14" s="928">
        <f t="shared" ref="B14:J14" si="0">SUM(B10/B12)</f>
        <v>0.29292099244162279</v>
      </c>
      <c r="C14" s="928">
        <f t="shared" si="0"/>
        <v>0.29026163897549812</v>
      </c>
      <c r="D14" s="928">
        <f t="shared" si="0"/>
        <v>0.3258876168431194</v>
      </c>
      <c r="E14" s="928">
        <f t="shared" si="0"/>
        <v>0.27063879981410816</v>
      </c>
      <c r="F14" s="947">
        <f t="shared" si="0"/>
        <v>0.22069194826274519</v>
      </c>
      <c r="G14" s="947">
        <f t="shared" si="0"/>
        <v>0.20373116399226493</v>
      </c>
      <c r="H14" s="928">
        <f t="shared" si="0"/>
        <v>0.17600487232471645</v>
      </c>
      <c r="I14" s="947">
        <f t="shared" si="0"/>
        <v>0.36791032923998224</v>
      </c>
      <c r="J14" s="928">
        <f t="shared" si="0"/>
        <v>0.32895744564141355</v>
      </c>
    </row>
    <row r="15" spans="1:10" s="34" customFormat="1" ht="13.5" customHeight="1" thickBot="1" x14ac:dyDescent="0.25">
      <c r="A15" s="923"/>
      <c r="B15" s="929"/>
      <c r="C15" s="929"/>
      <c r="D15" s="929"/>
      <c r="E15" s="929"/>
      <c r="F15" s="948"/>
      <c r="G15" s="948"/>
      <c r="H15" s="929"/>
      <c r="I15" s="948"/>
      <c r="J15" s="929"/>
    </row>
    <row r="16" spans="1:10" s="34" customFormat="1" ht="14.25" thickTop="1" x14ac:dyDescent="0.25">
      <c r="A16" s="761"/>
      <c r="B16" s="762"/>
      <c r="C16" s="762"/>
      <c r="D16" s="762"/>
      <c r="E16" s="762"/>
      <c r="J16" s="763"/>
    </row>
    <row r="17" spans="1:13" s="34" customFormat="1" ht="12.75" x14ac:dyDescent="0.2">
      <c r="A17" s="761"/>
      <c r="B17" s="762"/>
      <c r="C17" s="762"/>
      <c r="D17" s="762"/>
      <c r="E17" s="762"/>
    </row>
    <row r="20" spans="1:13" x14ac:dyDescent="0.25">
      <c r="M20" s="30" t="s">
        <v>1497</v>
      </c>
    </row>
    <row r="28" spans="1:13" customFormat="1" ht="12.75" x14ac:dyDescent="0.2">
      <c r="A28" s="935" t="s">
        <v>1500</v>
      </c>
      <c r="B28" s="914"/>
      <c r="C28" s="914"/>
      <c r="D28" s="914"/>
      <c r="E28" s="914"/>
      <c r="F28" s="914"/>
      <c r="G28" s="914"/>
      <c r="H28" s="914"/>
      <c r="I28" s="914"/>
      <c r="J28" s="914"/>
    </row>
    <row r="29" spans="1:13" customFormat="1" ht="12.75" x14ac:dyDescent="0.2">
      <c r="A29" s="914"/>
      <c r="B29" s="914"/>
      <c r="C29" s="914"/>
      <c r="D29" s="914"/>
      <c r="E29" s="914"/>
      <c r="F29" s="914"/>
      <c r="G29" s="914"/>
      <c r="H29" s="914"/>
      <c r="I29" s="914"/>
      <c r="J29" s="914"/>
    </row>
    <row r="30" spans="1:13" customFormat="1" ht="12.75" x14ac:dyDescent="0.2">
      <c r="A30" s="914"/>
      <c r="B30" s="914"/>
      <c r="C30" s="914"/>
      <c r="D30" s="914"/>
      <c r="E30" s="914"/>
      <c r="F30" s="914"/>
      <c r="G30" s="914"/>
      <c r="H30" s="914"/>
      <c r="I30" s="914"/>
      <c r="J30" s="914"/>
    </row>
    <row r="31" spans="1:13" customFormat="1" ht="12.75" x14ac:dyDescent="0.2">
      <c r="A31" s="914"/>
      <c r="B31" s="914"/>
      <c r="C31" s="914"/>
      <c r="D31" s="914"/>
      <c r="E31" s="914"/>
      <c r="F31" s="914"/>
      <c r="G31" s="914"/>
      <c r="H31" s="914"/>
      <c r="I31" s="914"/>
      <c r="J31" s="914"/>
    </row>
    <row r="32" spans="1:13" customFormat="1" ht="12.75" x14ac:dyDescent="0.2">
      <c r="A32" s="914"/>
      <c r="B32" s="914"/>
      <c r="C32" s="914"/>
      <c r="D32" s="914"/>
      <c r="E32" s="914"/>
      <c r="F32" s="914"/>
      <c r="G32" s="914"/>
      <c r="H32" s="914"/>
      <c r="I32" s="914"/>
      <c r="J32" s="914"/>
    </row>
    <row r="33" spans="1:10" customFormat="1" thickBot="1" x14ac:dyDescent="0.25">
      <c r="A33" s="384"/>
      <c r="B33" s="384"/>
      <c r="C33" s="384"/>
      <c r="D33" s="384"/>
      <c r="E33" s="384"/>
      <c r="J33" s="758"/>
    </row>
    <row r="34" spans="1:10" s="33" customFormat="1" ht="15" thickTop="1" thickBot="1" x14ac:dyDescent="0.3">
      <c r="A34" s="764" t="s">
        <v>750</v>
      </c>
      <c r="B34" s="389">
        <v>2015</v>
      </c>
      <c r="C34" s="390">
        <v>2016</v>
      </c>
      <c r="D34" s="389">
        <v>2017</v>
      </c>
      <c r="E34" s="405">
        <v>2018</v>
      </c>
      <c r="F34" s="405">
        <v>2019</v>
      </c>
      <c r="G34" s="405">
        <v>2020</v>
      </c>
      <c r="H34" s="405">
        <v>2021</v>
      </c>
      <c r="I34" s="759">
        <v>2022</v>
      </c>
      <c r="J34" s="760">
        <v>2023</v>
      </c>
    </row>
    <row r="35" spans="1:10" thickTop="1" x14ac:dyDescent="0.2">
      <c r="A35" s="953" t="s">
        <v>753</v>
      </c>
      <c r="B35" s="924">
        <v>208095.77</v>
      </c>
      <c r="C35" s="924">
        <v>162847.46</v>
      </c>
      <c r="D35" s="924">
        <v>178758.66</v>
      </c>
      <c r="E35" s="932">
        <v>251230</v>
      </c>
      <c r="F35" s="932">
        <v>252095.83</v>
      </c>
      <c r="G35" s="924">
        <v>255023.91</v>
      </c>
      <c r="H35" s="924">
        <v>260586.15</v>
      </c>
      <c r="I35" s="938">
        <v>331761.06</v>
      </c>
      <c r="J35" s="940">
        <v>344866.71</v>
      </c>
    </row>
    <row r="36" spans="1:10" thickBot="1" x14ac:dyDescent="0.25">
      <c r="A36" s="954"/>
      <c r="B36" s="951"/>
      <c r="C36" s="951"/>
      <c r="D36" s="951"/>
      <c r="E36" s="950"/>
      <c r="F36" s="950"/>
      <c r="G36" s="951"/>
      <c r="H36" s="951"/>
      <c r="I36" s="956"/>
      <c r="J36" s="949"/>
    </row>
    <row r="37" spans="1:10" ht="12.75" x14ac:dyDescent="0.2">
      <c r="A37" s="959" t="s">
        <v>754</v>
      </c>
      <c r="B37" s="952">
        <v>36826.120000000003</v>
      </c>
      <c r="C37" s="952">
        <v>25811.05</v>
      </c>
      <c r="D37" s="952">
        <v>31170</v>
      </c>
      <c r="E37" s="955">
        <v>40572</v>
      </c>
      <c r="F37" s="955">
        <v>38031.97</v>
      </c>
      <c r="G37" s="952">
        <v>35841.699999999997</v>
      </c>
      <c r="H37" s="952">
        <v>34312</v>
      </c>
      <c r="I37" s="957">
        <v>41473.03</v>
      </c>
      <c r="J37" s="958">
        <v>61159.85</v>
      </c>
    </row>
    <row r="38" spans="1:10" thickBot="1" x14ac:dyDescent="0.25">
      <c r="A38" s="954"/>
      <c r="B38" s="951"/>
      <c r="C38" s="951"/>
      <c r="D38" s="951"/>
      <c r="E38" s="950"/>
      <c r="F38" s="950"/>
      <c r="G38" s="951"/>
      <c r="H38" s="951"/>
      <c r="I38" s="956"/>
      <c r="J38" s="949"/>
    </row>
    <row r="39" spans="1:10" ht="12.75" x14ac:dyDescent="0.2">
      <c r="A39" s="959" t="s">
        <v>755</v>
      </c>
      <c r="B39" s="952">
        <f t="shared" ref="B39:J39" si="1">SUM(B35:B38)</f>
        <v>244921.88999999998</v>
      </c>
      <c r="C39" s="952">
        <f t="shared" si="1"/>
        <v>188658.50999999998</v>
      </c>
      <c r="D39" s="952">
        <f t="shared" si="1"/>
        <v>209928.66</v>
      </c>
      <c r="E39" s="955">
        <f t="shared" si="1"/>
        <v>291802</v>
      </c>
      <c r="F39" s="955">
        <f t="shared" si="1"/>
        <v>290127.8</v>
      </c>
      <c r="G39" s="952">
        <f t="shared" si="1"/>
        <v>290865.61</v>
      </c>
      <c r="H39" s="952">
        <f t="shared" si="1"/>
        <v>294898.15000000002</v>
      </c>
      <c r="I39" s="955">
        <f t="shared" si="1"/>
        <v>373234.08999999997</v>
      </c>
      <c r="J39" s="952">
        <f t="shared" si="1"/>
        <v>406026.56</v>
      </c>
    </row>
    <row r="40" spans="1:10" thickBot="1" x14ac:dyDescent="0.25">
      <c r="A40" s="954"/>
      <c r="B40" s="951"/>
      <c r="C40" s="951"/>
      <c r="D40" s="951"/>
      <c r="E40" s="950"/>
      <c r="F40" s="950"/>
      <c r="G40" s="951"/>
      <c r="H40" s="951"/>
      <c r="I40" s="950"/>
      <c r="J40" s="951"/>
    </row>
    <row r="41" spans="1:10" ht="12.75" customHeight="1" x14ac:dyDescent="0.2">
      <c r="A41" s="959" t="s">
        <v>1496</v>
      </c>
      <c r="B41" s="952">
        <f>SUM(B12)</f>
        <v>4984482.5999999996</v>
      </c>
      <c r="C41" s="952">
        <f>SUM(C12)</f>
        <v>5443364.8399999999</v>
      </c>
      <c r="D41" s="952">
        <v>4661719.66</v>
      </c>
      <c r="E41" s="955">
        <v>5049828.05</v>
      </c>
      <c r="F41" s="955">
        <v>5625621.8799999999</v>
      </c>
      <c r="G41" s="952">
        <v>6237261.2199999997</v>
      </c>
      <c r="H41" s="952">
        <v>6092531.1699999999</v>
      </c>
      <c r="I41" s="957">
        <v>6327536.4199999999</v>
      </c>
      <c r="J41" s="958">
        <v>6798867.3799999999</v>
      </c>
    </row>
    <row r="42" spans="1:10" thickBot="1" x14ac:dyDescent="0.25">
      <c r="A42" s="960"/>
      <c r="B42" s="927"/>
      <c r="C42" s="927"/>
      <c r="D42" s="927"/>
      <c r="E42" s="931"/>
      <c r="F42" s="931"/>
      <c r="G42" s="927"/>
      <c r="H42" s="927"/>
      <c r="I42" s="944"/>
      <c r="J42" s="946"/>
    </row>
    <row r="43" spans="1:10" s="34" customFormat="1" ht="13.5" customHeight="1" thickTop="1" x14ac:dyDescent="0.2">
      <c r="A43" s="922" t="s">
        <v>756</v>
      </c>
      <c r="B43" s="928">
        <f t="shared" ref="B43:J43" si="2">SUM(B39/B41)</f>
        <v>4.9136873303560133E-2</v>
      </c>
      <c r="C43" s="928">
        <f t="shared" si="2"/>
        <v>3.4658435645111008E-2</v>
      </c>
      <c r="D43" s="928">
        <f t="shared" si="2"/>
        <v>4.5032450535646321E-2</v>
      </c>
      <c r="E43" s="947">
        <f t="shared" si="2"/>
        <v>5.7784541792467572E-2</v>
      </c>
      <c r="F43" s="947">
        <f t="shared" si="2"/>
        <v>5.1572573875157068E-2</v>
      </c>
      <c r="G43" s="928">
        <f t="shared" si="2"/>
        <v>4.6633546317946258E-2</v>
      </c>
      <c r="H43" s="928">
        <f t="shared" si="2"/>
        <v>4.8403223844318881E-2</v>
      </c>
      <c r="I43" s="947">
        <f t="shared" si="2"/>
        <v>5.8985688145592685E-2</v>
      </c>
      <c r="J43" s="928">
        <f t="shared" si="2"/>
        <v>5.9719735259786758E-2</v>
      </c>
    </row>
    <row r="44" spans="1:10" s="34" customFormat="1" thickBot="1" x14ac:dyDescent="0.25">
      <c r="A44" s="923"/>
      <c r="B44" s="929"/>
      <c r="C44" s="929"/>
      <c r="D44" s="929"/>
      <c r="E44" s="948"/>
      <c r="F44" s="948"/>
      <c r="G44" s="929"/>
      <c r="H44" s="929"/>
      <c r="I44" s="948"/>
      <c r="J44" s="929"/>
    </row>
    <row r="45" spans="1:10" ht="14.25" thickTop="1" x14ac:dyDescent="0.25"/>
    <row r="57" spans="1:10" ht="14.25" thickBot="1" x14ac:dyDescent="0.3"/>
    <row r="58" spans="1:10" ht="15" thickTop="1" thickBot="1" x14ac:dyDescent="0.3">
      <c r="A58" s="388" t="s">
        <v>750</v>
      </c>
      <c r="B58" s="389">
        <v>2015</v>
      </c>
      <c r="C58" s="390">
        <v>2016</v>
      </c>
      <c r="D58" s="389">
        <v>2017</v>
      </c>
      <c r="E58" s="405">
        <v>2018</v>
      </c>
      <c r="F58" s="405">
        <v>2019</v>
      </c>
      <c r="G58" s="405">
        <v>2020</v>
      </c>
      <c r="H58" s="405">
        <v>2021</v>
      </c>
      <c r="I58" s="759">
        <v>2022</v>
      </c>
      <c r="J58" s="760">
        <v>2023</v>
      </c>
    </row>
    <row r="59" spans="1:10" thickTop="1" x14ac:dyDescent="0.2">
      <c r="A59" s="920" t="s">
        <v>751</v>
      </c>
      <c r="B59" s="924">
        <v>1460059.59</v>
      </c>
      <c r="C59" s="924">
        <v>1580000</v>
      </c>
      <c r="D59" s="932">
        <v>1950000</v>
      </c>
      <c r="E59" s="932">
        <v>1770000</v>
      </c>
      <c r="F59" s="932">
        <v>1590000</v>
      </c>
      <c r="G59" s="932">
        <v>1643313</v>
      </c>
      <c r="H59" s="924">
        <f>SUM(H10)</f>
        <v>1453631.11</v>
      </c>
      <c r="I59" s="932">
        <f>SUM(I10)</f>
        <v>3237582.8</v>
      </c>
      <c r="J59" s="924">
        <f>SUM(J10)</f>
        <v>3101294.59</v>
      </c>
    </row>
    <row r="60" spans="1:10" ht="12.75" x14ac:dyDescent="0.2">
      <c r="A60" s="921"/>
      <c r="B60" s="925"/>
      <c r="C60" s="925"/>
      <c r="D60" s="933"/>
      <c r="E60" s="933"/>
      <c r="F60" s="933"/>
      <c r="G60" s="933"/>
      <c r="H60" s="925"/>
      <c r="I60" s="933"/>
      <c r="J60" s="925"/>
    </row>
    <row r="61" spans="1:10" ht="12.75" x14ac:dyDescent="0.2">
      <c r="A61" s="936" t="s">
        <v>1498</v>
      </c>
      <c r="B61" s="977">
        <v>11260</v>
      </c>
      <c r="C61" s="977">
        <v>11163</v>
      </c>
      <c r="D61" s="961">
        <v>11133</v>
      </c>
      <c r="E61" s="961">
        <v>11124</v>
      </c>
      <c r="F61" s="961">
        <v>11105</v>
      </c>
      <c r="G61" s="961">
        <v>10968</v>
      </c>
      <c r="H61" s="963">
        <v>10942</v>
      </c>
      <c r="I61" s="975">
        <v>10632</v>
      </c>
      <c r="J61" s="963">
        <v>10505</v>
      </c>
    </row>
    <row r="62" spans="1:10" thickBot="1" x14ac:dyDescent="0.25">
      <c r="A62" s="937"/>
      <c r="B62" s="964"/>
      <c r="C62" s="964"/>
      <c r="D62" s="962"/>
      <c r="E62" s="962"/>
      <c r="F62" s="962"/>
      <c r="G62" s="962"/>
      <c r="H62" s="964"/>
      <c r="I62" s="962"/>
      <c r="J62" s="964"/>
    </row>
    <row r="63" spans="1:10" thickTop="1" x14ac:dyDescent="0.2">
      <c r="A63" s="976" t="s">
        <v>1499</v>
      </c>
      <c r="B63" s="966">
        <f t="shared" ref="B63:J63" si="3">SUM(B59/B61)</f>
        <v>129.66781438721137</v>
      </c>
      <c r="C63" s="966">
        <f t="shared" si="3"/>
        <v>141.53901281017647</v>
      </c>
      <c r="D63" s="966">
        <f t="shared" si="3"/>
        <v>175.15494475882511</v>
      </c>
      <c r="E63" s="966">
        <f t="shared" si="3"/>
        <v>159.11542610571738</v>
      </c>
      <c r="F63" s="968">
        <f t="shared" si="3"/>
        <v>143.17874831157135</v>
      </c>
      <c r="G63" s="970">
        <f t="shared" si="3"/>
        <v>149.82795404814004</v>
      </c>
      <c r="H63" s="972">
        <f t="shared" si="3"/>
        <v>132.84875799670994</v>
      </c>
      <c r="I63" s="974">
        <f t="shared" si="3"/>
        <v>304.51305492851765</v>
      </c>
      <c r="J63" s="972">
        <f t="shared" si="3"/>
        <v>295.22080818657781</v>
      </c>
    </row>
    <row r="64" spans="1:10" thickBot="1" x14ac:dyDescent="0.25">
      <c r="A64" s="923"/>
      <c r="B64" s="967"/>
      <c r="C64" s="967"/>
      <c r="D64" s="967"/>
      <c r="E64" s="967"/>
      <c r="F64" s="969"/>
      <c r="G64" s="971"/>
      <c r="H64" s="973"/>
      <c r="I64" s="971"/>
      <c r="J64" s="973"/>
    </row>
    <row r="65" ht="14.25" thickTop="1" x14ac:dyDescent="0.25"/>
    <row r="83" spans="1:10" ht="12.75" x14ac:dyDescent="0.2">
      <c r="A83" s="915" t="s">
        <v>314</v>
      </c>
      <c r="B83" s="915"/>
      <c r="C83" s="915"/>
      <c r="D83" s="915"/>
      <c r="E83" s="770"/>
      <c r="F83" s="770"/>
      <c r="G83" s="770"/>
      <c r="H83" s="770"/>
      <c r="I83" s="770"/>
      <c r="J83" s="770"/>
    </row>
    <row r="84" spans="1:10" ht="12.75" x14ac:dyDescent="0.2">
      <c r="A84" s="915"/>
      <c r="B84" s="915"/>
      <c r="C84" s="915"/>
      <c r="D84" s="915"/>
      <c r="E84" s="770"/>
      <c r="F84" s="770"/>
      <c r="G84" s="770"/>
      <c r="H84" s="770"/>
      <c r="I84" s="770"/>
      <c r="J84" s="770"/>
    </row>
    <row r="85" spans="1:10" ht="12.75" x14ac:dyDescent="0.2">
      <c r="A85" s="915"/>
      <c r="B85" s="915"/>
      <c r="C85" s="915"/>
      <c r="D85" s="915"/>
      <c r="E85" s="770"/>
      <c r="F85" s="770"/>
      <c r="G85" s="770"/>
      <c r="H85" s="770"/>
      <c r="I85" s="770"/>
      <c r="J85" s="770"/>
    </row>
    <row r="86" spans="1:10" x14ac:dyDescent="0.25">
      <c r="A86" s="756"/>
      <c r="B86" s="765"/>
      <c r="C86" s="765"/>
      <c r="D86" s="765"/>
      <c r="E86" s="387"/>
      <c r="G86" s="30" t="s">
        <v>97</v>
      </c>
    </row>
    <row r="87" spans="1:10" ht="12.75" x14ac:dyDescent="0.2">
      <c r="A87" s="915" t="s">
        <v>315</v>
      </c>
      <c r="B87" s="915"/>
      <c r="C87" s="915"/>
      <c r="D87" s="915"/>
      <c r="E87" s="770"/>
      <c r="F87" s="770"/>
      <c r="G87" s="770"/>
      <c r="H87" s="770"/>
      <c r="I87" s="770"/>
      <c r="J87" s="770"/>
    </row>
    <row r="88" spans="1:10" ht="12.75" x14ac:dyDescent="0.2">
      <c r="A88" s="915"/>
      <c r="B88" s="915"/>
      <c r="C88" s="915"/>
      <c r="D88" s="915"/>
      <c r="E88" s="770"/>
      <c r="F88" s="770"/>
      <c r="G88" s="770"/>
      <c r="H88" s="770"/>
      <c r="I88" s="770"/>
      <c r="J88" s="770"/>
    </row>
    <row r="89" spans="1:10" ht="12.75" x14ac:dyDescent="0.2">
      <c r="A89" s="915"/>
      <c r="B89" s="915"/>
      <c r="C89" s="915"/>
      <c r="D89" s="915"/>
      <c r="E89" s="770"/>
      <c r="F89" s="770"/>
      <c r="G89" s="770"/>
      <c r="H89" s="770"/>
      <c r="I89" s="770"/>
      <c r="J89" s="770"/>
    </row>
    <row r="90" spans="1:10" ht="12.75" x14ac:dyDescent="0.2">
      <c r="A90" s="915"/>
      <c r="B90" s="915"/>
      <c r="C90" s="915"/>
      <c r="D90" s="915"/>
      <c r="E90" s="770"/>
      <c r="F90" s="770"/>
      <c r="G90" s="770"/>
      <c r="H90" s="770"/>
      <c r="I90" s="770"/>
      <c r="J90" s="770"/>
    </row>
    <row r="91" spans="1:10" ht="12.75" x14ac:dyDescent="0.2">
      <c r="A91" s="915"/>
      <c r="B91" s="915"/>
      <c r="C91" s="915"/>
      <c r="D91" s="915"/>
      <c r="E91" s="770"/>
      <c r="F91" s="770"/>
      <c r="G91" s="770"/>
      <c r="H91" s="770"/>
      <c r="I91" s="770"/>
      <c r="J91" s="770"/>
    </row>
    <row r="92" spans="1:10" ht="12.75" x14ac:dyDescent="0.2">
      <c r="A92" s="915"/>
      <c r="B92" s="915"/>
      <c r="C92" s="915"/>
      <c r="D92" s="915"/>
      <c r="E92" s="770"/>
      <c r="F92" s="770"/>
      <c r="G92" s="770"/>
      <c r="H92" s="770"/>
      <c r="I92" s="770"/>
      <c r="J92" s="770"/>
    </row>
    <row r="93" spans="1:10" ht="12.75" x14ac:dyDescent="0.2">
      <c r="A93" s="915"/>
      <c r="B93" s="915"/>
      <c r="C93" s="915"/>
      <c r="D93" s="915"/>
      <c r="E93" s="770"/>
      <c r="F93" s="770"/>
      <c r="G93" s="770"/>
      <c r="H93" s="770"/>
      <c r="I93" s="770"/>
      <c r="J93" s="770"/>
    </row>
    <row r="94" spans="1:10" ht="12.75" x14ac:dyDescent="0.2">
      <c r="A94" s="915"/>
      <c r="B94" s="915"/>
      <c r="C94" s="915"/>
      <c r="D94" s="915"/>
      <c r="E94" s="770"/>
      <c r="F94" s="770"/>
      <c r="G94" s="770"/>
      <c r="H94" s="770"/>
      <c r="I94" s="770"/>
      <c r="J94" s="770"/>
    </row>
    <row r="95" spans="1:10" ht="12.75" x14ac:dyDescent="0.2">
      <c r="A95" s="770"/>
      <c r="B95" s="770"/>
      <c r="C95" s="770"/>
      <c r="D95" s="770"/>
      <c r="E95" s="770"/>
      <c r="F95" s="770"/>
      <c r="G95" s="770"/>
      <c r="H95" s="770"/>
      <c r="I95" s="770"/>
      <c r="J95" s="770"/>
    </row>
    <row r="96" spans="1:10" ht="12.75" x14ac:dyDescent="0.2">
      <c r="A96" s="770"/>
      <c r="B96" s="770"/>
      <c r="C96" s="770"/>
      <c r="D96" s="770"/>
      <c r="E96" s="770"/>
      <c r="F96" s="770"/>
      <c r="G96" s="770"/>
      <c r="H96" s="770"/>
      <c r="I96" s="770"/>
      <c r="J96" s="770"/>
    </row>
  </sheetData>
  <mergeCells count="116">
    <mergeCell ref="A87:J96"/>
    <mergeCell ref="B63:B64"/>
    <mergeCell ref="C63:C64"/>
    <mergeCell ref="D63:D64"/>
    <mergeCell ref="D61:D62"/>
    <mergeCell ref="A63:A64"/>
    <mergeCell ref="J63:J64"/>
    <mergeCell ref="J61:J62"/>
    <mergeCell ref="B61:B62"/>
    <mergeCell ref="C61:C62"/>
    <mergeCell ref="A83:J85"/>
    <mergeCell ref="B59:B60"/>
    <mergeCell ref="A4:J5"/>
    <mergeCell ref="E63:E64"/>
    <mergeCell ref="F63:F64"/>
    <mergeCell ref="G63:G64"/>
    <mergeCell ref="H63:H64"/>
    <mergeCell ref="I63:I64"/>
    <mergeCell ref="I61:I62"/>
    <mergeCell ref="I59:I60"/>
    <mergeCell ref="J59:J60"/>
    <mergeCell ref="I43:I44"/>
    <mergeCell ref="J43:J44"/>
    <mergeCell ref="G43:G44"/>
    <mergeCell ref="E61:E62"/>
    <mergeCell ref="A61:A62"/>
    <mergeCell ref="D59:D60"/>
    <mergeCell ref="E59:E60"/>
    <mergeCell ref="F59:F60"/>
    <mergeCell ref="G59:G60"/>
    <mergeCell ref="A59:A60"/>
    <mergeCell ref="F43:F44"/>
    <mergeCell ref="C59:C60"/>
    <mergeCell ref="H59:H60"/>
    <mergeCell ref="F61:F62"/>
    <mergeCell ref="G61:G62"/>
    <mergeCell ref="H61:H62"/>
    <mergeCell ref="A43:A44"/>
    <mergeCell ref="E41:E42"/>
    <mergeCell ref="F41:F42"/>
    <mergeCell ref="G41:G42"/>
    <mergeCell ref="H41:H42"/>
    <mergeCell ref="H43:H44"/>
    <mergeCell ref="B43:B44"/>
    <mergeCell ref="C43:C44"/>
    <mergeCell ref="D43:D44"/>
    <mergeCell ref="E43:E44"/>
    <mergeCell ref="I41:I42"/>
    <mergeCell ref="J41:J42"/>
    <mergeCell ref="J39:J40"/>
    <mergeCell ref="A41:A42"/>
    <mergeCell ref="B41:B42"/>
    <mergeCell ref="C41:C42"/>
    <mergeCell ref="D41:D42"/>
    <mergeCell ref="D39:D40"/>
    <mergeCell ref="E39:E40"/>
    <mergeCell ref="F39:F40"/>
    <mergeCell ref="A39:A40"/>
    <mergeCell ref="B39:B40"/>
    <mergeCell ref="C39:C40"/>
    <mergeCell ref="C37:C38"/>
    <mergeCell ref="D37:D38"/>
    <mergeCell ref="F37:F38"/>
    <mergeCell ref="A37:A38"/>
    <mergeCell ref="I35:I36"/>
    <mergeCell ref="G39:G40"/>
    <mergeCell ref="H39:H40"/>
    <mergeCell ref="I39:I40"/>
    <mergeCell ref="I37:I38"/>
    <mergeCell ref="J37:J38"/>
    <mergeCell ref="G37:G38"/>
    <mergeCell ref="H37:H38"/>
    <mergeCell ref="B37:B38"/>
    <mergeCell ref="B35:B36"/>
    <mergeCell ref="C35:C36"/>
    <mergeCell ref="D35:D36"/>
    <mergeCell ref="E35:E36"/>
    <mergeCell ref="A35:A36"/>
    <mergeCell ref="E37:E38"/>
    <mergeCell ref="F14:F15"/>
    <mergeCell ref="G14:G15"/>
    <mergeCell ref="H14:H15"/>
    <mergeCell ref="I14:I15"/>
    <mergeCell ref="J14:J15"/>
    <mergeCell ref="J35:J36"/>
    <mergeCell ref="F35:F36"/>
    <mergeCell ref="G35:G36"/>
    <mergeCell ref="A28:J32"/>
    <mergeCell ref="H35:H36"/>
    <mergeCell ref="I10:I11"/>
    <mergeCell ref="J10:J11"/>
    <mergeCell ref="C10:C11"/>
    <mergeCell ref="F12:F13"/>
    <mergeCell ref="G12:G13"/>
    <mergeCell ref="H12:H13"/>
    <mergeCell ref="I12:I13"/>
    <mergeCell ref="J12:J13"/>
    <mergeCell ref="E12:E13"/>
    <mergeCell ref="E10:E11"/>
    <mergeCell ref="E14:E15"/>
    <mergeCell ref="D12:D13"/>
    <mergeCell ref="D10:D11"/>
    <mergeCell ref="D14:D15"/>
    <mergeCell ref="A1:E2"/>
    <mergeCell ref="A7:J7"/>
    <mergeCell ref="F10:F11"/>
    <mergeCell ref="G10:G11"/>
    <mergeCell ref="H10:H11"/>
    <mergeCell ref="A12:A13"/>
    <mergeCell ref="A10:A11"/>
    <mergeCell ref="A14:A15"/>
    <mergeCell ref="B10:B11"/>
    <mergeCell ref="B12:B13"/>
    <mergeCell ref="B14:B15"/>
    <mergeCell ref="C12:C13"/>
    <mergeCell ref="C14:C15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 alignWithMargins="0">
    <oddHeader>&amp;C&amp;8Záverečný účet Mesta Nová Dubnica za rok 2023</oddHeader>
    <oddFooter>&amp;C&amp;8 100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7"/>
  <sheetViews>
    <sheetView workbookViewId="0">
      <selection activeCell="H10" sqref="H10"/>
    </sheetView>
  </sheetViews>
  <sheetFormatPr defaultRowHeight="12.75" x14ac:dyDescent="0.2"/>
  <cols>
    <col min="1" max="1" width="9.140625" style="327"/>
    <col min="2" max="2" width="64.5703125" style="326" customWidth="1"/>
    <col min="3" max="3" width="14.28515625" style="326" customWidth="1"/>
    <col min="4" max="4" width="14.7109375" style="326" customWidth="1"/>
    <col min="5" max="5" width="9.140625" style="29"/>
    <col min="6" max="16384" width="9.140625" style="326"/>
  </cols>
  <sheetData>
    <row r="1" spans="1:5" ht="15" customHeight="1" x14ac:dyDescent="0.2">
      <c r="A1" s="983" t="s">
        <v>1141</v>
      </c>
      <c r="B1" s="984"/>
      <c r="C1" s="503"/>
      <c r="D1" s="29"/>
    </row>
    <row r="2" spans="1:5" ht="12.75" customHeight="1" x14ac:dyDescent="0.2">
      <c r="A2" s="985"/>
      <c r="B2" s="985"/>
      <c r="C2" s="504"/>
      <c r="D2" s="29"/>
    </row>
    <row r="3" spans="1:5" ht="12.75" customHeight="1" thickBot="1" x14ac:dyDescent="0.25">
      <c r="B3" s="328"/>
      <c r="C3" s="328"/>
    </row>
    <row r="4" spans="1:5" ht="12.75" customHeight="1" x14ac:dyDescent="0.2">
      <c r="A4" s="990" t="s">
        <v>409</v>
      </c>
      <c r="B4" s="993" t="s">
        <v>410</v>
      </c>
      <c r="C4" s="980" t="s">
        <v>897</v>
      </c>
      <c r="D4" s="980" t="s">
        <v>836</v>
      </c>
    </row>
    <row r="5" spans="1:5" ht="12.75" customHeight="1" x14ac:dyDescent="0.2">
      <c r="A5" s="991"/>
      <c r="B5" s="994"/>
      <c r="C5" s="981"/>
      <c r="D5" s="981"/>
    </row>
    <row r="6" spans="1:5" ht="13.5" thickBot="1" x14ac:dyDescent="0.25">
      <c r="A6" s="992"/>
      <c r="B6" s="995"/>
      <c r="C6" s="982"/>
      <c r="D6" s="982"/>
    </row>
    <row r="7" spans="1:5" s="329" customFormat="1" ht="20.100000000000001" customHeight="1" x14ac:dyDescent="0.3">
      <c r="A7" s="419" t="s">
        <v>354</v>
      </c>
      <c r="B7" s="420" t="s">
        <v>644</v>
      </c>
      <c r="C7" s="421">
        <f>SUM(C8)</f>
        <v>8000</v>
      </c>
      <c r="D7" s="421">
        <f>SUM(D8)</f>
        <v>8000</v>
      </c>
      <c r="E7" s="422"/>
    </row>
    <row r="8" spans="1:5" s="30" customFormat="1" ht="20.100000000000001" customHeight="1" thickBot="1" x14ac:dyDescent="0.25">
      <c r="A8" s="330" t="s">
        <v>645</v>
      </c>
      <c r="B8" s="331" t="s">
        <v>646</v>
      </c>
      <c r="C8" s="105">
        <v>8000</v>
      </c>
      <c r="D8" s="105">
        <v>8000</v>
      </c>
      <c r="E8" s="29"/>
    </row>
    <row r="9" spans="1:5" s="30" customFormat="1" ht="20.100000000000001" customHeight="1" x14ac:dyDescent="0.3">
      <c r="A9" s="419" t="s">
        <v>356</v>
      </c>
      <c r="B9" s="420" t="s">
        <v>705</v>
      </c>
      <c r="C9" s="421">
        <f>SUM(C10:C11)</f>
        <v>307740</v>
      </c>
      <c r="D9" s="421">
        <f>SUM(D10:D11)</f>
        <v>307740</v>
      </c>
      <c r="E9" s="29"/>
    </row>
    <row r="10" spans="1:5" ht="20.100000000000001" customHeight="1" x14ac:dyDescent="0.2">
      <c r="A10" s="403" t="s">
        <v>706</v>
      </c>
      <c r="B10" s="404" t="s">
        <v>794</v>
      </c>
      <c r="C10" s="223">
        <v>215840</v>
      </c>
      <c r="D10" s="41">
        <v>215840</v>
      </c>
    </row>
    <row r="11" spans="1:5" s="30" customFormat="1" ht="20.100000000000001" customHeight="1" thickBot="1" x14ac:dyDescent="0.25">
      <c r="A11" s="330" t="s">
        <v>706</v>
      </c>
      <c r="B11" s="331" t="s">
        <v>707</v>
      </c>
      <c r="C11" s="105">
        <v>91900</v>
      </c>
      <c r="D11" s="73">
        <v>91900</v>
      </c>
      <c r="E11" s="29"/>
    </row>
    <row r="12" spans="1:5" s="30" customFormat="1" ht="20.100000000000001" customHeight="1" thickBot="1" x14ac:dyDescent="0.35">
      <c r="A12" s="419" t="s">
        <v>358</v>
      </c>
      <c r="B12" s="420" t="s">
        <v>837</v>
      </c>
      <c r="C12" s="421">
        <v>0</v>
      </c>
      <c r="D12" s="421">
        <v>0</v>
      </c>
      <c r="E12" s="29"/>
    </row>
    <row r="13" spans="1:5" s="329" customFormat="1" ht="20.100000000000001" customHeight="1" x14ac:dyDescent="0.3">
      <c r="A13" s="419" t="s">
        <v>365</v>
      </c>
      <c r="B13" s="420" t="s">
        <v>411</v>
      </c>
      <c r="C13" s="421">
        <f>SUM(C14:C20)</f>
        <v>35500</v>
      </c>
      <c r="D13" s="421">
        <f>SUM(D14:D20)</f>
        <v>35500</v>
      </c>
      <c r="E13" s="422"/>
    </row>
    <row r="14" spans="1:5" ht="20.100000000000001" customHeight="1" x14ac:dyDescent="0.2">
      <c r="A14" s="423" t="s">
        <v>412</v>
      </c>
      <c r="B14" s="222" t="s">
        <v>838</v>
      </c>
      <c r="C14" s="223">
        <v>25800</v>
      </c>
      <c r="D14" s="223">
        <v>25800</v>
      </c>
    </row>
    <row r="15" spans="1:5" ht="20.100000000000001" customHeight="1" x14ac:dyDescent="0.2">
      <c r="A15" s="423" t="s">
        <v>412</v>
      </c>
      <c r="B15" s="222" t="s">
        <v>839</v>
      </c>
      <c r="C15" s="223">
        <v>700</v>
      </c>
      <c r="D15" s="223">
        <v>700</v>
      </c>
    </row>
    <row r="16" spans="1:5" ht="20.100000000000001" customHeight="1" x14ac:dyDescent="0.2">
      <c r="A16" s="423" t="s">
        <v>412</v>
      </c>
      <c r="B16" s="222" t="s">
        <v>413</v>
      </c>
      <c r="C16" s="223">
        <v>1000</v>
      </c>
      <c r="D16" s="223">
        <v>1000</v>
      </c>
    </row>
    <row r="17" spans="1:5" ht="20.100000000000001" customHeight="1" x14ac:dyDescent="0.2">
      <c r="A17" s="423" t="s">
        <v>412</v>
      </c>
      <c r="B17" s="222" t="s">
        <v>1006</v>
      </c>
      <c r="C17" s="223">
        <v>1000</v>
      </c>
      <c r="D17" s="223">
        <v>1000</v>
      </c>
    </row>
    <row r="18" spans="1:5" ht="20.100000000000001" customHeight="1" x14ac:dyDescent="0.2">
      <c r="A18" s="423" t="s">
        <v>412</v>
      </c>
      <c r="B18" s="222" t="s">
        <v>599</v>
      </c>
      <c r="C18" s="223">
        <v>1000</v>
      </c>
      <c r="D18" s="223">
        <v>1000</v>
      </c>
    </row>
    <row r="19" spans="1:5" ht="20.100000000000001" customHeight="1" x14ac:dyDescent="0.2">
      <c r="A19" s="423" t="s">
        <v>412</v>
      </c>
      <c r="B19" s="222" t="s">
        <v>414</v>
      </c>
      <c r="C19" s="223">
        <v>5000</v>
      </c>
      <c r="D19" s="223">
        <v>5000</v>
      </c>
    </row>
    <row r="20" spans="1:5" ht="20.100000000000001" customHeight="1" thickBot="1" x14ac:dyDescent="0.25">
      <c r="A20" s="424" t="s">
        <v>412</v>
      </c>
      <c r="B20" s="383" t="s">
        <v>1005</v>
      </c>
      <c r="C20" s="425">
        <v>1000</v>
      </c>
      <c r="D20" s="425">
        <v>1000</v>
      </c>
    </row>
    <row r="21" spans="1:5" s="332" customFormat="1" ht="20.100000000000001" customHeight="1" x14ac:dyDescent="0.3">
      <c r="A21" s="419" t="s">
        <v>367</v>
      </c>
      <c r="B21" s="420" t="s">
        <v>415</v>
      </c>
      <c r="C21" s="421">
        <f>SUM(C22:C26)</f>
        <v>13000</v>
      </c>
      <c r="D21" s="421">
        <f>SUM(D22:D26)</f>
        <v>13000</v>
      </c>
      <c r="E21" s="427"/>
    </row>
    <row r="22" spans="1:5" ht="20.100000000000001" customHeight="1" x14ac:dyDescent="0.2">
      <c r="A22" s="428" t="s">
        <v>600</v>
      </c>
      <c r="B22" s="222" t="s">
        <v>416</v>
      </c>
      <c r="C22" s="223">
        <v>5500</v>
      </c>
      <c r="D22" s="223">
        <v>5500</v>
      </c>
    </row>
    <row r="23" spans="1:5" ht="20.100000000000001" customHeight="1" x14ac:dyDescent="0.2">
      <c r="A23" s="505" t="s">
        <v>600</v>
      </c>
      <c r="B23" s="240" t="s">
        <v>942</v>
      </c>
      <c r="C23" s="234">
        <v>1500</v>
      </c>
      <c r="D23" s="234">
        <v>1500</v>
      </c>
    </row>
    <row r="24" spans="1:5" ht="20.100000000000001" customHeight="1" x14ac:dyDescent="0.2">
      <c r="A24" s="505" t="s">
        <v>600</v>
      </c>
      <c r="B24" s="240" t="s">
        <v>1143</v>
      </c>
      <c r="C24" s="234">
        <v>500</v>
      </c>
      <c r="D24" s="234">
        <v>500</v>
      </c>
    </row>
    <row r="25" spans="1:5" ht="20.100000000000001" customHeight="1" x14ac:dyDescent="0.2">
      <c r="A25" s="505" t="s">
        <v>600</v>
      </c>
      <c r="B25" s="240" t="s">
        <v>1144</v>
      </c>
      <c r="C25" s="234">
        <v>1000</v>
      </c>
      <c r="D25" s="234">
        <v>1000</v>
      </c>
    </row>
    <row r="26" spans="1:5" ht="20.100000000000001" customHeight="1" thickBot="1" x14ac:dyDescent="0.25">
      <c r="A26" s="429" t="s">
        <v>600</v>
      </c>
      <c r="B26" s="93" t="s">
        <v>1142</v>
      </c>
      <c r="C26" s="425">
        <v>4500</v>
      </c>
      <c r="D26" s="425">
        <v>4500</v>
      </c>
    </row>
    <row r="27" spans="1:5" s="332" customFormat="1" ht="20.100000000000001" customHeight="1" x14ac:dyDescent="0.3">
      <c r="A27" s="426" t="s">
        <v>385</v>
      </c>
      <c r="B27" s="430" t="s">
        <v>417</v>
      </c>
      <c r="C27" s="431">
        <f>SUM(C28:C32)</f>
        <v>3500</v>
      </c>
      <c r="D27" s="431">
        <f>SUM(D28:D32)</f>
        <v>3500</v>
      </c>
      <c r="E27" s="427"/>
    </row>
    <row r="28" spans="1:5" ht="20.100000000000001" customHeight="1" x14ac:dyDescent="0.2">
      <c r="A28" s="403" t="s">
        <v>418</v>
      </c>
      <c r="B28" s="222" t="s">
        <v>1007</v>
      </c>
      <c r="C28" s="223">
        <v>400</v>
      </c>
      <c r="D28" s="223">
        <v>400</v>
      </c>
    </row>
    <row r="29" spans="1:5" ht="20.100000000000001" customHeight="1" x14ac:dyDescent="0.2">
      <c r="A29" s="403" t="s">
        <v>418</v>
      </c>
      <c r="B29" s="222" t="s">
        <v>898</v>
      </c>
      <c r="C29" s="223">
        <v>1200</v>
      </c>
      <c r="D29" s="223">
        <v>1200</v>
      </c>
    </row>
    <row r="30" spans="1:5" ht="20.100000000000001" customHeight="1" x14ac:dyDescent="0.2">
      <c r="A30" s="403" t="s">
        <v>418</v>
      </c>
      <c r="B30" s="222" t="s">
        <v>899</v>
      </c>
      <c r="C30" s="223">
        <v>500</v>
      </c>
      <c r="D30" s="223">
        <v>500</v>
      </c>
    </row>
    <row r="31" spans="1:5" ht="20.100000000000001" customHeight="1" x14ac:dyDescent="0.2">
      <c r="A31" s="403" t="s">
        <v>418</v>
      </c>
      <c r="B31" s="222" t="s">
        <v>419</v>
      </c>
      <c r="C31" s="223">
        <v>300</v>
      </c>
      <c r="D31" s="223">
        <v>300</v>
      </c>
    </row>
    <row r="32" spans="1:5" ht="20.100000000000001" customHeight="1" thickBot="1" x14ac:dyDescent="0.25">
      <c r="A32" s="403" t="s">
        <v>418</v>
      </c>
      <c r="B32" s="222" t="s">
        <v>601</v>
      </c>
      <c r="C32" s="223">
        <v>1100</v>
      </c>
      <c r="D32" s="223">
        <v>1100</v>
      </c>
    </row>
    <row r="33" spans="1:6" s="329" customFormat="1" ht="20.100000000000001" customHeight="1" thickBot="1" x14ac:dyDescent="0.35">
      <c r="A33" s="419" t="s">
        <v>387</v>
      </c>
      <c r="B33" s="420" t="s">
        <v>420</v>
      </c>
      <c r="C33" s="432">
        <v>0</v>
      </c>
      <c r="D33" s="432">
        <v>0</v>
      </c>
      <c r="E33" s="422"/>
    </row>
    <row r="34" spans="1:6" s="329" customFormat="1" ht="20.100000000000001" customHeight="1" thickBot="1" x14ac:dyDescent="0.35">
      <c r="A34" s="419" t="s">
        <v>708</v>
      </c>
      <c r="B34" s="420" t="s">
        <v>421</v>
      </c>
      <c r="C34" s="506">
        <v>0</v>
      </c>
      <c r="D34" s="506">
        <v>0</v>
      </c>
      <c r="E34" s="422"/>
    </row>
    <row r="35" spans="1:6" s="332" customFormat="1" ht="20.100000000000001" customHeight="1" x14ac:dyDescent="0.3">
      <c r="A35" s="419" t="s">
        <v>840</v>
      </c>
      <c r="B35" s="420" t="s">
        <v>422</v>
      </c>
      <c r="C35" s="421">
        <f>SUM(C36:C41)</f>
        <v>5000</v>
      </c>
      <c r="D35" s="421">
        <f>SUM(D36:D41)</f>
        <v>5000</v>
      </c>
      <c r="E35" s="427"/>
    </row>
    <row r="36" spans="1:6" s="333" customFormat="1" ht="20.100000000000001" customHeight="1" x14ac:dyDescent="0.2">
      <c r="A36" s="433">
        <v>1012</v>
      </c>
      <c r="B36" s="222" t="s">
        <v>770</v>
      </c>
      <c r="C36" s="223">
        <v>450</v>
      </c>
      <c r="D36" s="223">
        <v>450</v>
      </c>
      <c r="E36" s="29"/>
    </row>
    <row r="37" spans="1:6" s="333" customFormat="1" ht="20.100000000000001" customHeight="1" x14ac:dyDescent="0.2">
      <c r="A37" s="433">
        <v>1012</v>
      </c>
      <c r="B37" s="222" t="s">
        <v>423</v>
      </c>
      <c r="C37" s="223">
        <v>800</v>
      </c>
      <c r="D37" s="223">
        <v>800</v>
      </c>
      <c r="E37" s="32"/>
    </row>
    <row r="38" spans="1:6" s="333" customFormat="1" ht="20.100000000000001" customHeight="1" x14ac:dyDescent="0.2">
      <c r="A38" s="433">
        <v>1012</v>
      </c>
      <c r="B38" s="222" t="s">
        <v>424</v>
      </c>
      <c r="C38" s="223">
        <v>1650</v>
      </c>
      <c r="D38" s="223">
        <v>1650</v>
      </c>
      <c r="E38" s="32"/>
    </row>
    <row r="39" spans="1:6" s="333" customFormat="1" ht="20.100000000000001" customHeight="1" x14ac:dyDescent="0.2">
      <c r="A39" s="433">
        <v>1012</v>
      </c>
      <c r="B39" s="222" t="s">
        <v>425</v>
      </c>
      <c r="C39" s="223">
        <v>500</v>
      </c>
      <c r="D39" s="223">
        <v>500</v>
      </c>
      <c r="E39" s="32"/>
    </row>
    <row r="40" spans="1:6" s="333" customFormat="1" ht="20.100000000000001" customHeight="1" x14ac:dyDescent="0.2">
      <c r="A40" s="433">
        <v>1012</v>
      </c>
      <c r="B40" s="224" t="s">
        <v>793</v>
      </c>
      <c r="C40" s="223">
        <v>400</v>
      </c>
      <c r="D40" s="223">
        <v>400</v>
      </c>
      <c r="E40" s="32"/>
    </row>
    <row r="41" spans="1:6" s="333" customFormat="1" ht="20.100000000000001" customHeight="1" thickBot="1" x14ac:dyDescent="0.25">
      <c r="A41" s="433">
        <v>1012</v>
      </c>
      <c r="B41" s="224" t="s">
        <v>426</v>
      </c>
      <c r="C41" s="223">
        <v>1200</v>
      </c>
      <c r="D41" s="223">
        <v>1200</v>
      </c>
      <c r="E41" s="32"/>
    </row>
    <row r="42" spans="1:6" s="329" customFormat="1" ht="21" customHeight="1" thickBot="1" x14ac:dyDescent="0.35">
      <c r="A42" s="434"/>
      <c r="B42" s="435" t="s">
        <v>821</v>
      </c>
      <c r="C42" s="436">
        <f>SUM(C7+C9+C35+C34+C33+C27+C21+C13+C12)</f>
        <v>372740</v>
      </c>
      <c r="D42" s="436">
        <f>SUM(D7+D9+D35+D34+D33+D27+D21+D13+D12)</f>
        <v>372740</v>
      </c>
      <c r="E42" s="422"/>
    </row>
    <row r="43" spans="1:6" s="329" customFormat="1" ht="21" customHeight="1" thickBot="1" x14ac:dyDescent="0.35">
      <c r="A43" s="437"/>
      <c r="B43" s="438"/>
      <c r="C43" s="438"/>
      <c r="D43" s="422"/>
      <c r="E43" s="422"/>
      <c r="F43" s="329" t="s">
        <v>97</v>
      </c>
    </row>
    <row r="44" spans="1:6" ht="12.75" customHeight="1" x14ac:dyDescent="0.2">
      <c r="A44" s="986" t="s">
        <v>409</v>
      </c>
      <c r="B44" s="988" t="s">
        <v>427</v>
      </c>
      <c r="C44" s="978" t="s">
        <v>428</v>
      </c>
      <c r="D44" s="978" t="s">
        <v>900</v>
      </c>
    </row>
    <row r="45" spans="1:6" ht="13.5" thickBot="1" x14ac:dyDescent="0.25">
      <c r="A45" s="987"/>
      <c r="B45" s="989"/>
      <c r="C45" s="979"/>
      <c r="D45" s="979"/>
    </row>
    <row r="46" spans="1:6" ht="21" customHeight="1" thickBot="1" x14ac:dyDescent="0.35">
      <c r="A46" s="434"/>
      <c r="B46" s="439" t="s">
        <v>822</v>
      </c>
      <c r="C46" s="436">
        <v>0</v>
      </c>
      <c r="D46" s="436">
        <v>0</v>
      </c>
    </row>
    <row r="47" spans="1:6" ht="13.5" thickBot="1" x14ac:dyDescent="0.25">
      <c r="A47" s="440"/>
      <c r="B47" s="30"/>
      <c r="C47" s="30"/>
      <c r="D47" s="30"/>
    </row>
    <row r="48" spans="1:6" ht="21" customHeight="1" thickBot="1" x14ac:dyDescent="0.35">
      <c r="A48" s="434"/>
      <c r="B48" s="439" t="s">
        <v>823</v>
      </c>
      <c r="C48" s="436">
        <f>SUM(C42+C46)</f>
        <v>372740</v>
      </c>
      <c r="D48" s="436">
        <f>SUM(D42+D46)</f>
        <v>372740</v>
      </c>
    </row>
    <row r="57" spans="1:5" s="333" customFormat="1" x14ac:dyDescent="0.2">
      <c r="A57" s="334"/>
      <c r="E57" s="32"/>
    </row>
  </sheetData>
  <mergeCells count="9">
    <mergeCell ref="D44:D45"/>
    <mergeCell ref="D4:D6"/>
    <mergeCell ref="C44:C45"/>
    <mergeCell ref="C4:C6"/>
    <mergeCell ref="A1:B2"/>
    <mergeCell ref="A44:A45"/>
    <mergeCell ref="B44:B45"/>
    <mergeCell ref="A4:A6"/>
    <mergeCell ref="B4:B6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&amp;C&amp;8Záverečný účet Mesta Nová Dubnica za rok 2023</oddHeader>
    <oddFooter>&amp;C&amp;8 101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8"/>
  <sheetViews>
    <sheetView workbookViewId="0">
      <selection activeCell="E15" sqref="E15"/>
    </sheetView>
  </sheetViews>
  <sheetFormatPr defaultRowHeight="12.75" x14ac:dyDescent="0.2"/>
  <cols>
    <col min="1" max="1" width="12.7109375" style="335" customWidth="1"/>
    <col min="2" max="2" width="69.140625" style="30" customWidth="1"/>
    <col min="3" max="3" width="11.5703125" style="9" customWidth="1"/>
    <col min="4" max="4" width="9.140625" style="30"/>
    <col min="5" max="6" width="11.28515625" style="30" bestFit="1" customWidth="1"/>
    <col min="7" max="16384" width="9.140625" style="30"/>
  </cols>
  <sheetData>
    <row r="1" spans="1:6" x14ac:dyDescent="0.2">
      <c r="A1" s="983" t="s">
        <v>1200</v>
      </c>
      <c r="B1" s="1013"/>
      <c r="C1" s="1013"/>
    </row>
    <row r="2" spans="1:6" x14ac:dyDescent="0.2">
      <c r="A2" s="983"/>
      <c r="B2" s="1013"/>
      <c r="C2" s="1013"/>
    </row>
    <row r="3" spans="1:6" ht="12.75" customHeight="1" thickBot="1" x14ac:dyDescent="0.25">
      <c r="A3" s="983"/>
      <c r="B3" s="1013"/>
      <c r="C3" s="1013"/>
    </row>
    <row r="4" spans="1:6" ht="20.100000000000001" customHeight="1" thickTop="1" thickBot="1" x14ac:dyDescent="0.25">
      <c r="A4" s="517" t="s">
        <v>429</v>
      </c>
      <c r="B4" s="518" t="s">
        <v>430</v>
      </c>
      <c r="C4" s="649" t="s">
        <v>316</v>
      </c>
      <c r="D4" s="100"/>
      <c r="E4" s="123"/>
      <c r="F4" s="123"/>
    </row>
    <row r="5" spans="1:6" ht="20.100000000000001" customHeight="1" thickTop="1" x14ac:dyDescent="0.2">
      <c r="A5" s="1004" t="s">
        <v>1000</v>
      </c>
      <c r="B5" s="1006" t="s">
        <v>1001</v>
      </c>
      <c r="C5" s="1000">
        <v>24300.880000000001</v>
      </c>
    </row>
    <row r="6" spans="1:6" ht="20.100000000000001" customHeight="1" thickBot="1" x14ac:dyDescent="0.25">
      <c r="A6" s="1005"/>
      <c r="B6" s="1007"/>
      <c r="C6" s="1001"/>
    </row>
    <row r="7" spans="1:6" ht="20.100000000000001" customHeight="1" x14ac:dyDescent="0.2">
      <c r="A7" s="1002" t="s">
        <v>603</v>
      </c>
      <c r="B7" s="1006" t="s">
        <v>795</v>
      </c>
      <c r="C7" s="1000">
        <v>11347.21</v>
      </c>
    </row>
    <row r="8" spans="1:6" ht="20.100000000000001" customHeight="1" thickBot="1" x14ac:dyDescent="0.25">
      <c r="A8" s="1003"/>
      <c r="B8" s="1007"/>
      <c r="C8" s="1001"/>
    </row>
    <row r="9" spans="1:6" ht="20.100000000000001" customHeight="1" x14ac:dyDescent="0.2">
      <c r="A9" s="1002" t="s">
        <v>603</v>
      </c>
      <c r="B9" s="1006" t="s">
        <v>796</v>
      </c>
      <c r="C9" s="1000">
        <v>79630.17</v>
      </c>
    </row>
    <row r="10" spans="1:6" ht="20.100000000000001" customHeight="1" thickBot="1" x14ac:dyDescent="0.25">
      <c r="A10" s="1003"/>
      <c r="B10" s="1007"/>
      <c r="C10" s="1001"/>
    </row>
    <row r="11" spans="1:6" ht="20.100000000000001" customHeight="1" x14ac:dyDescent="0.2">
      <c r="A11" s="1002" t="s">
        <v>603</v>
      </c>
      <c r="B11" s="1006" t="s">
        <v>797</v>
      </c>
      <c r="C11" s="1000">
        <v>4197.8900000000003</v>
      </c>
    </row>
    <row r="12" spans="1:6" ht="20.100000000000001" customHeight="1" thickBot="1" x14ac:dyDescent="0.25">
      <c r="A12" s="1003"/>
      <c r="B12" s="1007"/>
      <c r="C12" s="1001"/>
    </row>
    <row r="13" spans="1:6" ht="20.100000000000001" customHeight="1" x14ac:dyDescent="0.2">
      <c r="A13" s="1002" t="s">
        <v>1201</v>
      </c>
      <c r="B13" s="1006" t="s">
        <v>943</v>
      </c>
      <c r="C13" s="1000">
        <v>3263.94</v>
      </c>
    </row>
    <row r="14" spans="1:6" ht="20.100000000000001" customHeight="1" thickBot="1" x14ac:dyDescent="0.25">
      <c r="A14" s="1003"/>
      <c r="B14" s="1007"/>
      <c r="C14" s="1001"/>
    </row>
    <row r="15" spans="1:6" ht="20.100000000000001" customHeight="1" x14ac:dyDescent="0.2">
      <c r="A15" s="1004" t="s">
        <v>211</v>
      </c>
      <c r="B15" s="1006" t="s">
        <v>432</v>
      </c>
      <c r="C15" s="1000">
        <v>16125.55</v>
      </c>
      <c r="F15" s="30" t="s">
        <v>97</v>
      </c>
    </row>
    <row r="16" spans="1:6" ht="20.100000000000001" customHeight="1" thickBot="1" x14ac:dyDescent="0.25">
      <c r="A16" s="1005"/>
      <c r="B16" s="1007"/>
      <c r="C16" s="1001"/>
    </row>
    <row r="17" spans="1:5" ht="20.100000000000001" customHeight="1" x14ac:dyDescent="0.2">
      <c r="A17" s="1004" t="s">
        <v>211</v>
      </c>
      <c r="B17" s="1006" t="s">
        <v>833</v>
      </c>
      <c r="C17" s="1000">
        <v>627.98</v>
      </c>
    </row>
    <row r="18" spans="1:5" ht="20.100000000000001" customHeight="1" thickBot="1" x14ac:dyDescent="0.25">
      <c r="A18" s="1005"/>
      <c r="B18" s="1007"/>
      <c r="C18" s="1001"/>
    </row>
    <row r="19" spans="1:5" ht="20.100000000000001" customHeight="1" x14ac:dyDescent="0.2">
      <c r="A19" s="1002" t="s">
        <v>433</v>
      </c>
      <c r="B19" s="1006" t="s">
        <v>709</v>
      </c>
      <c r="C19" s="1000">
        <v>16837.810000000001</v>
      </c>
    </row>
    <row r="20" spans="1:5" ht="20.100000000000001" customHeight="1" thickBot="1" x14ac:dyDescent="0.25">
      <c r="A20" s="1003"/>
      <c r="B20" s="1007"/>
      <c r="C20" s="1001"/>
      <c r="E20" s="29"/>
    </row>
    <row r="21" spans="1:5" ht="20.100000000000001" customHeight="1" x14ac:dyDescent="0.2">
      <c r="A21" s="1004" t="s">
        <v>433</v>
      </c>
      <c r="B21" s="1006" t="s">
        <v>798</v>
      </c>
      <c r="C21" s="1000">
        <v>391397.27</v>
      </c>
    </row>
    <row r="22" spans="1:5" ht="20.100000000000001" customHeight="1" thickBot="1" x14ac:dyDescent="0.25">
      <c r="A22" s="1005"/>
      <c r="B22" s="1007"/>
      <c r="C22" s="1001"/>
    </row>
    <row r="23" spans="1:5" ht="20.100000000000001" customHeight="1" x14ac:dyDescent="0.2">
      <c r="A23" s="1014" t="s">
        <v>1202</v>
      </c>
      <c r="B23" s="1010" t="s">
        <v>1203</v>
      </c>
      <c r="C23" s="1000">
        <v>1358066.43</v>
      </c>
    </row>
    <row r="24" spans="1:5" ht="20.100000000000001" customHeight="1" thickBot="1" x14ac:dyDescent="0.25">
      <c r="A24" s="1015"/>
      <c r="B24" s="1012"/>
      <c r="C24" s="1001"/>
    </row>
    <row r="25" spans="1:5" ht="20.100000000000001" customHeight="1" x14ac:dyDescent="0.2">
      <c r="A25" s="1004" t="s">
        <v>215</v>
      </c>
      <c r="B25" s="1006" t="s">
        <v>799</v>
      </c>
      <c r="C25" s="1000">
        <v>3000</v>
      </c>
    </row>
    <row r="26" spans="1:5" ht="20.100000000000001" customHeight="1" thickBot="1" x14ac:dyDescent="0.25">
      <c r="A26" s="1005"/>
      <c r="B26" s="1007"/>
      <c r="C26" s="1001"/>
    </row>
    <row r="27" spans="1:5" ht="20.100000000000001" customHeight="1" x14ac:dyDescent="0.2">
      <c r="A27" s="1004" t="s">
        <v>215</v>
      </c>
      <c r="B27" s="1006" t="s">
        <v>431</v>
      </c>
      <c r="C27" s="1000">
        <v>16655.189999999999</v>
      </c>
    </row>
    <row r="28" spans="1:5" ht="20.100000000000001" customHeight="1" thickBot="1" x14ac:dyDescent="0.25">
      <c r="A28" s="1005"/>
      <c r="B28" s="1007"/>
      <c r="C28" s="1001"/>
    </row>
    <row r="29" spans="1:5" ht="20.100000000000001" customHeight="1" x14ac:dyDescent="0.2">
      <c r="A29" s="1004" t="s">
        <v>215</v>
      </c>
      <c r="B29" s="1006" t="s">
        <v>647</v>
      </c>
      <c r="C29" s="1000">
        <v>3508.86</v>
      </c>
    </row>
    <row r="30" spans="1:5" ht="20.100000000000001" customHeight="1" thickBot="1" x14ac:dyDescent="0.25">
      <c r="A30" s="1005"/>
      <c r="B30" s="1007"/>
      <c r="C30" s="1001"/>
    </row>
    <row r="31" spans="1:5" ht="20.100000000000001" customHeight="1" x14ac:dyDescent="0.2">
      <c r="A31" s="1004" t="s">
        <v>215</v>
      </c>
      <c r="B31" s="1006" t="s">
        <v>800</v>
      </c>
      <c r="C31" s="1000">
        <v>149.19999999999999</v>
      </c>
    </row>
    <row r="32" spans="1:5" ht="20.100000000000001" customHeight="1" thickBot="1" x14ac:dyDescent="0.25">
      <c r="A32" s="1005"/>
      <c r="B32" s="1007"/>
      <c r="C32" s="1001"/>
    </row>
    <row r="33" spans="1:3" ht="20.100000000000001" customHeight="1" x14ac:dyDescent="0.2">
      <c r="A33" s="1004" t="s">
        <v>215</v>
      </c>
      <c r="B33" s="1006" t="s">
        <v>604</v>
      </c>
      <c r="C33" s="1000">
        <v>1176.51</v>
      </c>
    </row>
    <row r="34" spans="1:3" ht="20.100000000000001" customHeight="1" thickBot="1" x14ac:dyDescent="0.25">
      <c r="A34" s="1005"/>
      <c r="B34" s="1007"/>
      <c r="C34" s="1001"/>
    </row>
    <row r="35" spans="1:3" ht="20.100000000000001" customHeight="1" x14ac:dyDescent="0.2">
      <c r="A35" s="1002" t="s">
        <v>215</v>
      </c>
      <c r="B35" s="1010" t="s">
        <v>648</v>
      </c>
      <c r="C35" s="1000">
        <v>675.86</v>
      </c>
    </row>
    <row r="36" spans="1:3" ht="20.100000000000001" customHeight="1" thickBot="1" x14ac:dyDescent="0.25">
      <c r="A36" s="1003"/>
      <c r="B36" s="1012"/>
      <c r="C36" s="1001"/>
    </row>
    <row r="37" spans="1:3" ht="20.100000000000001" customHeight="1" x14ac:dyDescent="0.2">
      <c r="A37" s="1004" t="s">
        <v>215</v>
      </c>
      <c r="B37" s="1010" t="s">
        <v>1003</v>
      </c>
      <c r="C37" s="1000">
        <v>157770</v>
      </c>
    </row>
    <row r="38" spans="1:3" ht="20.100000000000001" customHeight="1" thickBot="1" x14ac:dyDescent="0.25">
      <c r="A38" s="1005"/>
      <c r="B38" s="1012"/>
      <c r="C38" s="1001"/>
    </row>
    <row r="39" spans="1:3" ht="20.100000000000001" customHeight="1" thickBot="1" x14ac:dyDescent="0.25">
      <c r="A39" s="730"/>
      <c r="B39" s="731"/>
      <c r="C39" s="732"/>
    </row>
    <row r="40" spans="1:3" ht="20.100000000000001" customHeight="1" x14ac:dyDescent="0.2">
      <c r="A40" s="1004" t="s">
        <v>215</v>
      </c>
      <c r="B40" s="1010" t="s">
        <v>1004</v>
      </c>
      <c r="C40" s="1000">
        <v>3060</v>
      </c>
    </row>
    <row r="41" spans="1:3" ht="20.100000000000001" customHeight="1" thickBot="1" x14ac:dyDescent="0.25">
      <c r="A41" s="1005"/>
      <c r="B41" s="1012"/>
      <c r="C41" s="1001"/>
    </row>
    <row r="42" spans="1:3" ht="20.100000000000001" customHeight="1" x14ac:dyDescent="0.2">
      <c r="A42" s="1004" t="s">
        <v>215</v>
      </c>
      <c r="B42" s="1010" t="s">
        <v>1204</v>
      </c>
      <c r="C42" s="1000">
        <v>10159.549999999999</v>
      </c>
    </row>
    <row r="43" spans="1:3" ht="20.100000000000001" customHeight="1" thickBot="1" x14ac:dyDescent="0.25">
      <c r="A43" s="1005"/>
      <c r="B43" s="1012"/>
      <c r="C43" s="1001"/>
    </row>
    <row r="44" spans="1:3" ht="20.100000000000001" customHeight="1" x14ac:dyDescent="0.2">
      <c r="A44" s="1004" t="s">
        <v>1205</v>
      </c>
      <c r="B44" s="1010" t="s">
        <v>1206</v>
      </c>
      <c r="C44" s="1000">
        <v>205400</v>
      </c>
    </row>
    <row r="45" spans="1:3" ht="20.100000000000001" customHeight="1" thickBot="1" x14ac:dyDescent="0.25">
      <c r="A45" s="1005"/>
      <c r="B45" s="1012"/>
      <c r="C45" s="1001"/>
    </row>
    <row r="46" spans="1:3" ht="20.100000000000001" customHeight="1" x14ac:dyDescent="0.2">
      <c r="A46" s="1004" t="s">
        <v>901</v>
      </c>
      <c r="B46" s="1010" t="s">
        <v>1207</v>
      </c>
      <c r="C46" s="1000">
        <v>64693.01</v>
      </c>
    </row>
    <row r="47" spans="1:3" ht="20.100000000000001" customHeight="1" thickBot="1" x14ac:dyDescent="0.25">
      <c r="A47" s="1005"/>
      <c r="B47" s="1012"/>
      <c r="C47" s="1001"/>
    </row>
    <row r="48" spans="1:3" ht="20.100000000000001" customHeight="1" x14ac:dyDescent="0.2">
      <c r="A48" s="1004" t="s">
        <v>901</v>
      </c>
      <c r="B48" s="1010" t="s">
        <v>1207</v>
      </c>
      <c r="C48" s="1000">
        <v>71881.119999999995</v>
      </c>
    </row>
    <row r="49" spans="1:3" ht="20.100000000000001" customHeight="1" thickBot="1" x14ac:dyDescent="0.25">
      <c r="A49" s="1005"/>
      <c r="B49" s="1012"/>
      <c r="C49" s="1001"/>
    </row>
    <row r="50" spans="1:3" ht="20.100000000000001" customHeight="1" x14ac:dyDescent="0.2">
      <c r="A50" s="1008" t="s">
        <v>433</v>
      </c>
      <c r="B50" s="1010" t="s">
        <v>1208</v>
      </c>
      <c r="C50" s="1000">
        <v>65459.82</v>
      </c>
    </row>
    <row r="51" spans="1:3" ht="20.100000000000001" customHeight="1" thickBot="1" x14ac:dyDescent="0.25">
      <c r="A51" s="1009"/>
      <c r="B51" s="1011"/>
      <c r="C51" s="1001"/>
    </row>
    <row r="52" spans="1:3" ht="20.100000000000001" customHeight="1" x14ac:dyDescent="0.2">
      <c r="A52" s="1008" t="s">
        <v>901</v>
      </c>
      <c r="B52" s="1010" t="s">
        <v>1209</v>
      </c>
      <c r="C52" s="1000">
        <v>16000</v>
      </c>
    </row>
    <row r="53" spans="1:3" ht="20.100000000000001" customHeight="1" thickBot="1" x14ac:dyDescent="0.25">
      <c r="A53" s="1009"/>
      <c r="B53" s="1011"/>
      <c r="C53" s="1001"/>
    </row>
    <row r="54" spans="1:3" ht="20.100000000000001" customHeight="1" x14ac:dyDescent="0.2">
      <c r="A54" s="996" t="s">
        <v>1354</v>
      </c>
      <c r="B54" s="998" t="s">
        <v>1355</v>
      </c>
      <c r="C54" s="1000">
        <v>2800</v>
      </c>
    </row>
    <row r="55" spans="1:3" ht="20.100000000000001" customHeight="1" thickBot="1" x14ac:dyDescent="0.25">
      <c r="A55" s="997"/>
      <c r="B55" s="999"/>
      <c r="C55" s="1001"/>
    </row>
    <row r="56" spans="1:3" ht="20.100000000000001" customHeight="1" x14ac:dyDescent="0.2">
      <c r="A56" s="1008" t="s">
        <v>1210</v>
      </c>
      <c r="B56" s="1010" t="s">
        <v>1211</v>
      </c>
      <c r="C56" s="1000">
        <v>6358.06</v>
      </c>
    </row>
    <row r="57" spans="1:3" ht="20.100000000000001" customHeight="1" thickBot="1" x14ac:dyDescent="0.25">
      <c r="A57" s="1009"/>
      <c r="B57" s="1011"/>
      <c r="C57" s="1001"/>
    </row>
    <row r="58" spans="1:3" ht="20.100000000000001" customHeight="1" x14ac:dyDescent="0.2">
      <c r="A58" s="1008" t="s">
        <v>1210</v>
      </c>
      <c r="B58" s="1010" t="s">
        <v>1212</v>
      </c>
      <c r="C58" s="1000">
        <v>211935.19</v>
      </c>
    </row>
    <row r="59" spans="1:3" ht="20.100000000000001" customHeight="1" thickBot="1" x14ac:dyDescent="0.25">
      <c r="A59" s="1009"/>
      <c r="B59" s="1011"/>
      <c r="C59" s="1001"/>
    </row>
    <row r="60" spans="1:3" ht="20.100000000000001" customHeight="1" x14ac:dyDescent="0.2">
      <c r="A60" s="1008" t="s">
        <v>1210</v>
      </c>
      <c r="B60" s="1010" t="s">
        <v>1213</v>
      </c>
      <c r="C60" s="1000">
        <v>324970.28999999998</v>
      </c>
    </row>
    <row r="61" spans="1:3" ht="20.100000000000001" customHeight="1" thickBot="1" x14ac:dyDescent="0.25">
      <c r="A61" s="1009"/>
      <c r="B61" s="1011"/>
      <c r="C61" s="1001"/>
    </row>
    <row r="62" spans="1:3" ht="20.100000000000001" customHeight="1" x14ac:dyDescent="0.2">
      <c r="A62" s="1008" t="s">
        <v>1210</v>
      </c>
      <c r="B62" s="1010" t="s">
        <v>1214</v>
      </c>
      <c r="C62" s="1000">
        <v>1000</v>
      </c>
    </row>
    <row r="63" spans="1:3" ht="20.100000000000001" customHeight="1" thickBot="1" x14ac:dyDescent="0.25">
      <c r="A63" s="1009"/>
      <c r="B63" s="1011"/>
      <c r="C63" s="1001"/>
    </row>
    <row r="64" spans="1:3" ht="20.100000000000001" customHeight="1" x14ac:dyDescent="0.2">
      <c r="A64" s="1008" t="s">
        <v>1215</v>
      </c>
      <c r="B64" s="1010" t="s">
        <v>1216</v>
      </c>
      <c r="C64" s="1000">
        <v>2300</v>
      </c>
    </row>
    <row r="65" spans="1:6" ht="20.100000000000001" customHeight="1" thickBot="1" x14ac:dyDescent="0.25">
      <c r="A65" s="1009"/>
      <c r="B65" s="1011"/>
      <c r="C65" s="1001"/>
    </row>
    <row r="66" spans="1:6" ht="20.100000000000001" customHeight="1" x14ac:dyDescent="0.2">
      <c r="A66" s="1008" t="s">
        <v>433</v>
      </c>
      <c r="B66" s="1010" t="s">
        <v>1217</v>
      </c>
      <c r="C66" s="1000">
        <v>36100</v>
      </c>
    </row>
    <row r="67" spans="1:6" ht="20.100000000000001" customHeight="1" thickBot="1" x14ac:dyDescent="0.25">
      <c r="A67" s="1009"/>
      <c r="B67" s="1011"/>
      <c r="C67" s="1001"/>
    </row>
    <row r="68" spans="1:6" ht="20.100000000000001" customHeight="1" x14ac:dyDescent="0.2">
      <c r="A68" s="1004" t="s">
        <v>834</v>
      </c>
      <c r="B68" s="1010" t="s">
        <v>835</v>
      </c>
      <c r="C68" s="1000">
        <v>2010</v>
      </c>
    </row>
    <row r="69" spans="1:6" ht="20.100000000000001" customHeight="1" thickBot="1" x14ac:dyDescent="0.25">
      <c r="A69" s="1005"/>
      <c r="B69" s="1012"/>
      <c r="C69" s="1001"/>
    </row>
    <row r="70" spans="1:6" ht="20.100000000000001" customHeight="1" x14ac:dyDescent="0.2">
      <c r="A70" s="1004" t="s">
        <v>209</v>
      </c>
      <c r="B70" s="1010" t="s">
        <v>849</v>
      </c>
      <c r="C70" s="1000">
        <v>105251.9</v>
      </c>
    </row>
    <row r="71" spans="1:6" ht="20.100000000000001" customHeight="1" thickBot="1" x14ac:dyDescent="0.25">
      <c r="A71" s="1005"/>
      <c r="B71" s="1012"/>
      <c r="C71" s="1016"/>
    </row>
    <row r="72" spans="1:6" ht="20.100000000000001" customHeight="1" x14ac:dyDescent="0.2">
      <c r="A72" s="1004" t="s">
        <v>209</v>
      </c>
      <c r="B72" s="1006" t="s">
        <v>848</v>
      </c>
      <c r="C72" s="1000">
        <v>16975</v>
      </c>
      <c r="D72" s="30" t="s">
        <v>632</v>
      </c>
    </row>
    <row r="73" spans="1:6" ht="20.100000000000001" customHeight="1" thickBot="1" x14ac:dyDescent="0.25">
      <c r="A73" s="1005"/>
      <c r="B73" s="1007"/>
      <c r="C73" s="1016"/>
    </row>
    <row r="74" spans="1:6" s="33" customFormat="1" ht="20.100000000000001" customHeight="1" thickTop="1" thickBot="1" x14ac:dyDescent="0.25">
      <c r="A74" s="517"/>
      <c r="B74" s="519" t="s">
        <v>21</v>
      </c>
      <c r="C74" s="650">
        <f>SUM(C5:C73)</f>
        <v>3235084.6899999995</v>
      </c>
      <c r="E74" s="32"/>
      <c r="F74" s="32"/>
    </row>
    <row r="75" spans="1:6" ht="13.5" thickTop="1" x14ac:dyDescent="0.2"/>
    <row r="76" spans="1:6" ht="13.5" customHeight="1" x14ac:dyDescent="0.2">
      <c r="A76" s="34"/>
      <c r="B76" s="34"/>
    </row>
    <row r="77" spans="1:6" s="56" customFormat="1" ht="11.45" customHeight="1" x14ac:dyDescent="0.25">
      <c r="A77" s="336"/>
      <c r="C77" s="651"/>
    </row>
    <row r="78" spans="1:6" s="56" customFormat="1" ht="11.45" customHeight="1" x14ac:dyDescent="0.25">
      <c r="A78" s="336"/>
      <c r="C78" s="651"/>
    </row>
    <row r="79" spans="1:6" s="56" customFormat="1" ht="11.45" customHeight="1" x14ac:dyDescent="0.25">
      <c r="A79" s="336"/>
      <c r="C79" s="651"/>
    </row>
    <row r="80" spans="1:6" s="56" customFormat="1" ht="11.45" customHeight="1" x14ac:dyDescent="0.25">
      <c r="A80" s="336"/>
      <c r="C80" s="651"/>
    </row>
    <row r="81" spans="1:3" s="56" customFormat="1" ht="11.45" customHeight="1" x14ac:dyDescent="0.25">
      <c r="A81" s="336"/>
      <c r="C81" s="651"/>
    </row>
    <row r="82" spans="1:3" s="56" customFormat="1" ht="11.45" customHeight="1" x14ac:dyDescent="0.25">
      <c r="A82" s="336"/>
      <c r="C82" s="651"/>
    </row>
    <row r="83" spans="1:3" s="56" customFormat="1" ht="11.45" customHeight="1" x14ac:dyDescent="0.25">
      <c r="A83" s="336"/>
      <c r="C83" s="651"/>
    </row>
    <row r="84" spans="1:3" s="56" customFormat="1" ht="11.45" customHeight="1" x14ac:dyDescent="0.25">
      <c r="A84" s="336"/>
      <c r="C84" s="651"/>
    </row>
    <row r="85" spans="1:3" s="56" customFormat="1" ht="11.45" customHeight="1" x14ac:dyDescent="0.25">
      <c r="A85" s="336"/>
      <c r="C85" s="651"/>
    </row>
    <row r="86" spans="1:3" s="56" customFormat="1" ht="11.45" customHeight="1" x14ac:dyDescent="0.25">
      <c r="A86" s="336"/>
      <c r="C86" s="651"/>
    </row>
    <row r="87" spans="1:3" x14ac:dyDescent="0.2">
      <c r="A87" s="520"/>
    </row>
    <row r="88" spans="1:3" x14ac:dyDescent="0.2">
      <c r="A88" s="520"/>
    </row>
  </sheetData>
  <mergeCells count="103">
    <mergeCell ref="C70:C71"/>
    <mergeCell ref="A64:A65"/>
    <mergeCell ref="B46:B47"/>
    <mergeCell ref="C46:C47"/>
    <mergeCell ref="A48:A49"/>
    <mergeCell ref="B48:B49"/>
    <mergeCell ref="C48:C49"/>
    <mergeCell ref="B64:B65"/>
    <mergeCell ref="C64:C65"/>
    <mergeCell ref="A68:A69"/>
    <mergeCell ref="A72:A73"/>
    <mergeCell ref="B72:B73"/>
    <mergeCell ref="C72:C73"/>
    <mergeCell ref="A70:A71"/>
    <mergeCell ref="B70:B71"/>
    <mergeCell ref="A37:A38"/>
    <mergeCell ref="B37:B38"/>
    <mergeCell ref="C37:C38"/>
    <mergeCell ref="A40:A41"/>
    <mergeCell ref="B40:B41"/>
    <mergeCell ref="C40:C41"/>
    <mergeCell ref="C29:C30"/>
    <mergeCell ref="A31:A32"/>
    <mergeCell ref="B31:B32"/>
    <mergeCell ref="C31:C32"/>
    <mergeCell ref="B35:B36"/>
    <mergeCell ref="C35:C36"/>
    <mergeCell ref="A33:A34"/>
    <mergeCell ref="B33:B34"/>
    <mergeCell ref="C33:C34"/>
    <mergeCell ref="B21:B22"/>
    <mergeCell ref="C21:C22"/>
    <mergeCell ref="B27:B28"/>
    <mergeCell ref="C27:C28"/>
    <mergeCell ref="A23:A24"/>
    <mergeCell ref="B23:B24"/>
    <mergeCell ref="C23:C24"/>
    <mergeCell ref="C9:C10"/>
    <mergeCell ref="A11:A12"/>
    <mergeCell ref="B11:B12"/>
    <mergeCell ref="C11:C12"/>
    <mergeCell ref="A13:A14"/>
    <mergeCell ref="B13:B14"/>
    <mergeCell ref="C13:C14"/>
    <mergeCell ref="A9:A10"/>
    <mergeCell ref="B9:B10"/>
    <mergeCell ref="A1:C3"/>
    <mergeCell ref="A5:A6"/>
    <mergeCell ref="B5:B6"/>
    <mergeCell ref="C5:C6"/>
    <mergeCell ref="A7:A8"/>
    <mergeCell ref="B7:B8"/>
    <mergeCell ref="C7:C8"/>
    <mergeCell ref="B68:B69"/>
    <mergeCell ref="C68:C69"/>
    <mergeCell ref="A66:A67"/>
    <mergeCell ref="B66:B67"/>
    <mergeCell ref="C66:C67"/>
    <mergeCell ref="A58:A59"/>
    <mergeCell ref="B58:B59"/>
    <mergeCell ref="C58:C59"/>
    <mergeCell ref="A62:A63"/>
    <mergeCell ref="B62:B63"/>
    <mergeCell ref="C62:C63"/>
    <mergeCell ref="C60:C61"/>
    <mergeCell ref="A60:A61"/>
    <mergeCell ref="B60:B61"/>
    <mergeCell ref="A52:A53"/>
    <mergeCell ref="B52:B53"/>
    <mergeCell ref="C52:C53"/>
    <mergeCell ref="A56:A57"/>
    <mergeCell ref="B56:B57"/>
    <mergeCell ref="C56:C57"/>
    <mergeCell ref="A50:A51"/>
    <mergeCell ref="B50:B51"/>
    <mergeCell ref="C50:C51"/>
    <mergeCell ref="A42:A43"/>
    <mergeCell ref="B42:B43"/>
    <mergeCell ref="C42:C43"/>
    <mergeCell ref="A44:A45"/>
    <mergeCell ref="B44:B45"/>
    <mergeCell ref="C44:C45"/>
    <mergeCell ref="A46:A47"/>
    <mergeCell ref="B19:B20"/>
    <mergeCell ref="C19:C20"/>
    <mergeCell ref="A35:A36"/>
    <mergeCell ref="A25:A26"/>
    <mergeCell ref="B25:B26"/>
    <mergeCell ref="C25:C26"/>
    <mergeCell ref="A27:A28"/>
    <mergeCell ref="A29:A30"/>
    <mergeCell ref="B29:B30"/>
    <mergeCell ref="A21:A22"/>
    <mergeCell ref="A54:A55"/>
    <mergeCell ref="B54:B55"/>
    <mergeCell ref="C54:C55"/>
    <mergeCell ref="A19:A20"/>
    <mergeCell ref="A15:A16"/>
    <mergeCell ref="B15:B16"/>
    <mergeCell ref="C15:C16"/>
    <mergeCell ref="A17:A18"/>
    <mergeCell ref="B17:B18"/>
    <mergeCell ref="C17:C18"/>
  </mergeCells>
  <pageMargins left="0.11811023622047245" right="0.11811023622047245" top="0.70866141732283472" bottom="0.70866141732283472" header="0.31496062992125984" footer="0.31496062992125984"/>
  <pageSetup paperSize="9" orientation="portrait" r:id="rId1"/>
  <headerFooter>
    <oddHeader>&amp;C&amp;8Záverečný účet Mesta Nová Dubnica za rok 2023</oddHeader>
    <oddFooter>&amp;C&amp;8 103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228"/>
  <sheetViews>
    <sheetView topLeftCell="A37" workbookViewId="0">
      <selection activeCell="D28" sqref="D28"/>
    </sheetView>
  </sheetViews>
  <sheetFormatPr defaultRowHeight="12.75" x14ac:dyDescent="0.2"/>
  <cols>
    <col min="1" max="1" width="51" style="11" customWidth="1"/>
    <col min="2" max="3" width="15.7109375" style="16" customWidth="1"/>
    <col min="4" max="4" width="15.7109375" style="11" customWidth="1"/>
    <col min="5" max="5" width="9.85546875" style="11" bestFit="1" customWidth="1"/>
    <col min="6" max="6" width="13.140625" style="11" bestFit="1" customWidth="1"/>
    <col min="7" max="16384" width="9.140625" style="11"/>
  </cols>
  <sheetData>
    <row r="2" spans="1:11" ht="15.75" x14ac:dyDescent="0.25">
      <c r="A2" s="8" t="s">
        <v>95</v>
      </c>
      <c r="B2" s="9"/>
      <c r="C2" s="9"/>
      <c r="D2" s="10"/>
    </row>
    <row r="3" spans="1:11" ht="15.75" x14ac:dyDescent="0.25">
      <c r="A3" s="8"/>
      <c r="B3" s="9"/>
      <c r="C3" s="9"/>
      <c r="D3" s="10"/>
    </row>
    <row r="4" spans="1:11" x14ac:dyDescent="0.2">
      <c r="A4" s="1019" t="s">
        <v>224</v>
      </c>
      <c r="B4" s="1019"/>
      <c r="C4" s="339"/>
      <c r="D4" s="10"/>
    </row>
    <row r="5" spans="1:11" x14ac:dyDescent="0.2">
      <c r="A5" s="1019"/>
      <c r="B5" s="1019"/>
      <c r="C5" s="339"/>
      <c r="D5" s="10"/>
    </row>
    <row r="6" spans="1:11" ht="13.5" x14ac:dyDescent="0.25">
      <c r="A6" s="12" t="s">
        <v>250</v>
      </c>
      <c r="B6" s="9"/>
      <c r="C6" s="9"/>
      <c r="D6" s="10"/>
    </row>
    <row r="7" spans="1:11" ht="13.5" x14ac:dyDescent="0.25">
      <c r="A7" s="12" t="s">
        <v>251</v>
      </c>
      <c r="B7" s="9"/>
      <c r="C7" s="9"/>
      <c r="D7" s="10"/>
    </row>
    <row r="8" spans="1:11" x14ac:dyDescent="0.2">
      <c r="A8" s="769" t="s">
        <v>252</v>
      </c>
      <c r="B8" s="769"/>
      <c r="C8" s="12"/>
      <c r="D8" s="10"/>
    </row>
    <row r="9" spans="1:11" x14ac:dyDescent="0.2">
      <c r="A9" s="769"/>
      <c r="B9" s="769"/>
      <c r="C9" s="12"/>
      <c r="D9" s="10"/>
    </row>
    <row r="10" spans="1:11" x14ac:dyDescent="0.2">
      <c r="A10" s="13"/>
      <c r="B10" s="13"/>
      <c r="C10" s="13"/>
      <c r="D10" s="10"/>
    </row>
    <row r="11" spans="1:11" ht="15.75" x14ac:dyDescent="0.25">
      <c r="A11" s="8" t="s">
        <v>1272</v>
      </c>
      <c r="B11" s="14"/>
      <c r="C11" s="14"/>
      <c r="D11" s="8"/>
      <c r="K11" s="11" t="s">
        <v>97</v>
      </c>
    </row>
    <row r="12" spans="1:11" x14ac:dyDescent="0.2">
      <c r="A12" s="15" t="s">
        <v>46</v>
      </c>
    </row>
    <row r="13" spans="1:11" x14ac:dyDescent="0.2">
      <c r="A13" s="17" t="s">
        <v>1219</v>
      </c>
      <c r="B13" s="18">
        <v>0</v>
      </c>
      <c r="C13" s="18"/>
      <c r="D13" s="10"/>
    </row>
    <row r="14" spans="1:11" x14ac:dyDescent="0.2">
      <c r="A14" s="17" t="s">
        <v>10</v>
      </c>
      <c r="B14" s="18">
        <v>375589.59</v>
      </c>
      <c r="C14" s="18"/>
      <c r="D14" s="10"/>
    </row>
    <row r="15" spans="1:11" x14ac:dyDescent="0.2">
      <c r="A15" s="11" t="s">
        <v>114</v>
      </c>
    </row>
    <row r="16" spans="1:11" x14ac:dyDescent="0.2">
      <c r="A16" s="11" t="s">
        <v>1269</v>
      </c>
      <c r="B16" s="16">
        <v>375589.59</v>
      </c>
    </row>
    <row r="18" spans="1:4" x14ac:dyDescent="0.2">
      <c r="A18" s="17" t="s">
        <v>11</v>
      </c>
      <c r="B18" s="18">
        <f>SUM(B19)</f>
        <v>375589.59</v>
      </c>
      <c r="C18" s="18"/>
      <c r="D18" s="17"/>
    </row>
    <row r="19" spans="1:4" x14ac:dyDescent="0.2">
      <c r="A19" s="13" t="s">
        <v>771</v>
      </c>
      <c r="B19" s="16">
        <v>375589.59</v>
      </c>
    </row>
    <row r="20" spans="1:4" s="17" customFormat="1" x14ac:dyDescent="0.2">
      <c r="A20" s="17" t="s">
        <v>1070</v>
      </c>
      <c r="B20" s="18"/>
      <c r="C20" s="18"/>
    </row>
    <row r="21" spans="1:4" s="17" customFormat="1" x14ac:dyDescent="0.2">
      <c r="A21" s="17" t="s">
        <v>1311</v>
      </c>
      <c r="B21" s="18"/>
      <c r="C21" s="18"/>
    </row>
    <row r="22" spans="1:4" x14ac:dyDescent="0.2">
      <c r="A22" s="17"/>
    </row>
    <row r="23" spans="1:4" x14ac:dyDescent="0.2">
      <c r="A23" s="17" t="s">
        <v>1271</v>
      </c>
      <c r="B23" s="18">
        <f>SUM(B13+B14-B18)</f>
        <v>0</v>
      </c>
      <c r="C23" s="18"/>
      <c r="D23" s="20"/>
    </row>
    <row r="24" spans="1:4" x14ac:dyDescent="0.2">
      <c r="A24" s="1018" t="s">
        <v>1270</v>
      </c>
      <c r="B24" s="502"/>
      <c r="C24" s="502"/>
    </row>
    <row r="25" spans="1:4" x14ac:dyDescent="0.2">
      <c r="A25" s="769"/>
      <c r="B25" s="16">
        <v>376127.73</v>
      </c>
    </row>
    <row r="26" spans="1:4" ht="16.5" x14ac:dyDescent="0.3">
      <c r="A26" s="21" t="s">
        <v>41</v>
      </c>
      <c r="B26" s="22">
        <f>SUM(B23+B25)</f>
        <v>376127.73</v>
      </c>
      <c r="C26" s="22"/>
      <c r="D26" s="21"/>
    </row>
    <row r="27" spans="1:4" x14ac:dyDescent="0.2">
      <c r="A27" s="23"/>
      <c r="B27" s="24"/>
      <c r="C27" s="49"/>
      <c r="D27" s="57"/>
    </row>
    <row r="28" spans="1:4" ht="15.75" x14ac:dyDescent="0.25">
      <c r="A28" s="8" t="s">
        <v>1218</v>
      </c>
      <c r="B28" s="14"/>
      <c r="C28" s="49"/>
      <c r="D28" s="57"/>
    </row>
    <row r="29" spans="1:4" ht="15.75" x14ac:dyDescent="0.25">
      <c r="A29" s="15" t="s">
        <v>46</v>
      </c>
      <c r="B29" s="724"/>
      <c r="C29" s="49"/>
      <c r="D29" s="57"/>
    </row>
    <row r="30" spans="1:4" x14ac:dyDescent="0.2">
      <c r="A30" s="17" t="s">
        <v>1219</v>
      </c>
      <c r="B30" s="18">
        <v>2730.4</v>
      </c>
      <c r="C30" s="49"/>
      <c r="D30" s="57"/>
    </row>
    <row r="31" spans="1:4" x14ac:dyDescent="0.2">
      <c r="A31" s="17" t="s">
        <v>10</v>
      </c>
      <c r="B31" s="18">
        <f>SUM(B32:B33)</f>
        <v>16834.579999999998</v>
      </c>
      <c r="C31" s="18"/>
      <c r="D31" s="57"/>
    </row>
    <row r="32" spans="1:4" x14ac:dyDescent="0.2">
      <c r="A32" s="11" t="s">
        <v>1220</v>
      </c>
      <c r="B32" s="16">
        <v>16773.23</v>
      </c>
      <c r="C32" s="49"/>
      <c r="D32" s="57"/>
    </row>
    <row r="33" spans="1:4" x14ac:dyDescent="0.2">
      <c r="A33" s="11" t="s">
        <v>792</v>
      </c>
      <c r="B33" s="16">
        <v>61.35</v>
      </c>
      <c r="C33" s="49"/>
      <c r="D33" s="57"/>
    </row>
    <row r="34" spans="1:4" x14ac:dyDescent="0.2">
      <c r="C34" s="49"/>
      <c r="D34" s="57"/>
    </row>
    <row r="35" spans="1:4" x14ac:dyDescent="0.2">
      <c r="A35" s="17" t="s">
        <v>11</v>
      </c>
      <c r="B35" s="18">
        <f>SUM(B36:B38)</f>
        <v>18610.7</v>
      </c>
      <c r="C35" s="18"/>
      <c r="D35" s="57"/>
    </row>
    <row r="36" spans="1:4" x14ac:dyDescent="0.2">
      <c r="A36" s="11" t="s">
        <v>45</v>
      </c>
      <c r="B36" s="16">
        <v>17463.650000000001</v>
      </c>
      <c r="C36" s="49"/>
      <c r="D36" s="57"/>
    </row>
    <row r="37" spans="1:4" x14ac:dyDescent="0.2">
      <c r="A37" s="11" t="s">
        <v>1065</v>
      </c>
      <c r="B37" s="16">
        <v>887.1</v>
      </c>
      <c r="C37" s="49"/>
      <c r="D37" s="57"/>
    </row>
    <row r="38" spans="1:4" x14ac:dyDescent="0.2">
      <c r="A38" s="11" t="s">
        <v>917</v>
      </c>
      <c r="B38" s="16">
        <v>259.95</v>
      </c>
      <c r="C38" s="49"/>
      <c r="D38" s="57"/>
    </row>
    <row r="39" spans="1:4" ht="16.5" x14ac:dyDescent="0.3">
      <c r="A39" s="21" t="s">
        <v>1221</v>
      </c>
      <c r="B39" s="22">
        <f>SUM(B30+B31-B35)</f>
        <v>954.27999999999884</v>
      </c>
      <c r="C39" s="22"/>
      <c r="D39" s="57"/>
    </row>
    <row r="40" spans="1:4" x14ac:dyDescent="0.2">
      <c r="A40" s="23"/>
      <c r="B40" s="24"/>
      <c r="C40" s="49"/>
      <c r="D40" s="57"/>
    </row>
    <row r="41" spans="1:4" ht="15.75" x14ac:dyDescent="0.25">
      <c r="A41" s="8" t="s">
        <v>1273</v>
      </c>
      <c r="B41" s="25"/>
    </row>
    <row r="42" spans="1:4" x14ac:dyDescent="0.2">
      <c r="A42" s="15" t="s">
        <v>46</v>
      </c>
      <c r="B42" s="15"/>
    </row>
    <row r="43" spans="1:4" x14ac:dyDescent="0.2">
      <c r="A43" s="17" t="s">
        <v>1219</v>
      </c>
      <c r="B43" s="18">
        <v>0</v>
      </c>
      <c r="C43" s="18"/>
      <c r="D43" s="10"/>
    </row>
    <row r="44" spans="1:4" x14ac:dyDescent="0.2">
      <c r="A44" s="17" t="s">
        <v>10</v>
      </c>
      <c r="B44" s="18">
        <f>SUM(B46)</f>
        <v>0</v>
      </c>
      <c r="C44" s="18"/>
      <c r="D44" s="10"/>
    </row>
    <row r="45" spans="1:4" x14ac:dyDescent="0.2">
      <c r="A45" s="11" t="s">
        <v>114</v>
      </c>
      <c r="B45" s="18"/>
      <c r="C45" s="18"/>
      <c r="D45" s="10"/>
    </row>
    <row r="46" spans="1:4" x14ac:dyDescent="0.2">
      <c r="A46" s="11" t="s">
        <v>1269</v>
      </c>
      <c r="B46" s="26">
        <v>0</v>
      </c>
      <c r="C46" s="26"/>
      <c r="D46" s="10"/>
    </row>
    <row r="47" spans="1:4" x14ac:dyDescent="0.2">
      <c r="B47" s="26"/>
      <c r="C47" s="26"/>
      <c r="D47" s="10"/>
    </row>
    <row r="48" spans="1:4" x14ac:dyDescent="0.2">
      <c r="A48" s="17" t="s">
        <v>11</v>
      </c>
      <c r="B48" s="18">
        <f>SUM(B49)</f>
        <v>0</v>
      </c>
      <c r="C48" s="18"/>
      <c r="D48" s="10"/>
    </row>
    <row r="49" spans="1:6" x14ac:dyDescent="0.2">
      <c r="A49" s="11" t="s">
        <v>29</v>
      </c>
      <c r="B49" s="26">
        <v>0</v>
      </c>
      <c r="C49" s="26"/>
      <c r="D49" s="10"/>
    </row>
    <row r="50" spans="1:6" x14ac:dyDescent="0.2">
      <c r="A50" s="17" t="s">
        <v>945</v>
      </c>
      <c r="B50" s="26"/>
      <c r="C50" s="26"/>
      <c r="D50" s="10"/>
    </row>
    <row r="51" spans="1:6" x14ac:dyDescent="0.2">
      <c r="A51" s="17"/>
      <c r="B51" s="26"/>
      <c r="C51" s="26"/>
      <c r="D51" s="10"/>
    </row>
    <row r="52" spans="1:6" x14ac:dyDescent="0.2">
      <c r="A52" s="17" t="s">
        <v>1271</v>
      </c>
      <c r="B52" s="18">
        <f>SUM(B43+B44-B48)</f>
        <v>0</v>
      </c>
      <c r="C52" s="18"/>
    </row>
    <row r="53" spans="1:6" x14ac:dyDescent="0.2">
      <c r="A53" s="1018" t="s">
        <v>1270</v>
      </c>
    </row>
    <row r="54" spans="1:6" x14ac:dyDescent="0.2">
      <c r="A54" s="769"/>
      <c r="B54" s="16">
        <v>0</v>
      </c>
    </row>
    <row r="55" spans="1:6" ht="16.5" x14ac:dyDescent="0.3">
      <c r="A55" s="21" t="s">
        <v>42</v>
      </c>
      <c r="B55" s="22">
        <f>SUM(B52+B54)</f>
        <v>0</v>
      </c>
      <c r="C55" s="22"/>
      <c r="F55" s="16"/>
    </row>
    <row r="56" spans="1:6" x14ac:dyDescent="0.2">
      <c r="A56" s="10"/>
      <c r="D56" s="16"/>
    </row>
    <row r="57" spans="1:6" s="57" customFormat="1" x14ac:dyDescent="0.2">
      <c r="B57" s="49"/>
      <c r="C57" s="49"/>
    </row>
    <row r="59" spans="1:6" x14ac:dyDescent="0.2">
      <c r="D59" s="11" t="s">
        <v>97</v>
      </c>
    </row>
    <row r="83" spans="1:4" x14ac:dyDescent="0.2">
      <c r="A83" s="1017"/>
      <c r="B83" s="1017"/>
      <c r="C83" s="1017"/>
      <c r="D83" s="1017"/>
    </row>
    <row r="1142" spans="1:4" s="10" customFormat="1" ht="15" customHeight="1" x14ac:dyDescent="0.2">
      <c r="A1142" s="11"/>
      <c r="B1142" s="16"/>
      <c r="C1142" s="16"/>
      <c r="D1142" s="11"/>
    </row>
    <row r="1144" spans="1:4" s="8" customFormat="1" ht="15.75" x14ac:dyDescent="0.25">
      <c r="A1144" s="11"/>
      <c r="B1144" s="16"/>
      <c r="C1144" s="16"/>
      <c r="D1144" s="11"/>
    </row>
    <row r="1147" spans="1:4" s="10" customFormat="1" x14ac:dyDescent="0.2">
      <c r="A1147" s="11"/>
      <c r="B1147" s="16"/>
      <c r="C1147" s="16"/>
      <c r="D1147" s="11"/>
    </row>
    <row r="1148" spans="1:4" s="10" customFormat="1" x14ac:dyDescent="0.2">
      <c r="A1148" s="11"/>
      <c r="B1148" s="16"/>
      <c r="C1148" s="16"/>
      <c r="D1148" s="11"/>
    </row>
    <row r="1153" spans="1:6" s="17" customFormat="1" x14ac:dyDescent="0.2">
      <c r="A1153" s="11"/>
      <c r="B1153" s="16"/>
      <c r="C1153" s="16"/>
      <c r="D1153" s="11"/>
    </row>
    <row r="1157" spans="1:6" s="20" customFormat="1" x14ac:dyDescent="0.2">
      <c r="A1157" s="11"/>
      <c r="B1157" s="16"/>
      <c r="C1157" s="16"/>
      <c r="D1157" s="11"/>
    </row>
    <row r="1160" spans="1:6" s="21" customFormat="1" ht="16.5" x14ac:dyDescent="0.3">
      <c r="A1160" s="11"/>
      <c r="B1160" s="16"/>
      <c r="C1160" s="16"/>
      <c r="D1160" s="11"/>
      <c r="F1160" s="22"/>
    </row>
    <row r="1169" spans="1:4" s="10" customFormat="1" x14ac:dyDescent="0.2">
      <c r="A1169" s="11"/>
      <c r="B1169" s="16"/>
      <c r="C1169" s="16"/>
      <c r="D1169" s="11"/>
    </row>
    <row r="1170" spans="1:4" s="10" customFormat="1" x14ac:dyDescent="0.2">
      <c r="A1170" s="11"/>
      <c r="B1170" s="16"/>
      <c r="C1170" s="16"/>
      <c r="D1170" s="11"/>
    </row>
    <row r="1171" spans="1:4" s="10" customFormat="1" x14ac:dyDescent="0.2">
      <c r="A1171" s="11"/>
      <c r="B1171" s="16"/>
      <c r="C1171" s="16"/>
      <c r="D1171" s="11"/>
    </row>
    <row r="1172" spans="1:4" s="10" customFormat="1" x14ac:dyDescent="0.2">
      <c r="A1172" s="11"/>
      <c r="B1172" s="16"/>
      <c r="C1172" s="16"/>
      <c r="D1172" s="11"/>
    </row>
    <row r="1173" spans="1:4" s="10" customFormat="1" x14ac:dyDescent="0.2">
      <c r="A1173" s="11"/>
      <c r="B1173" s="16"/>
      <c r="C1173" s="16"/>
      <c r="D1173" s="11"/>
    </row>
    <row r="1174" spans="1:4" s="10" customFormat="1" x14ac:dyDescent="0.2">
      <c r="A1174" s="11"/>
      <c r="B1174" s="16"/>
      <c r="C1174" s="16"/>
      <c r="D1174" s="11"/>
    </row>
    <row r="1175" spans="1:4" s="10" customFormat="1" x14ac:dyDescent="0.2">
      <c r="A1175" s="11"/>
      <c r="B1175" s="16"/>
      <c r="C1175" s="16"/>
      <c r="D1175" s="11"/>
    </row>
    <row r="1206" spans="1:4" s="17" customFormat="1" x14ac:dyDescent="0.2">
      <c r="A1206" s="11"/>
      <c r="B1206" s="16"/>
      <c r="C1206" s="16"/>
      <c r="D1206" s="11"/>
    </row>
    <row r="1207" spans="1:4" s="17" customFormat="1" x14ac:dyDescent="0.2">
      <c r="A1207" s="11"/>
      <c r="B1207" s="16"/>
      <c r="C1207" s="16"/>
      <c r="D1207" s="11"/>
    </row>
    <row r="1208" spans="1:4" s="17" customFormat="1" x14ac:dyDescent="0.2">
      <c r="A1208" s="11"/>
      <c r="B1208" s="16"/>
      <c r="C1208" s="16"/>
      <c r="D1208" s="11"/>
    </row>
    <row r="1212" spans="1:4" s="17" customFormat="1" x14ac:dyDescent="0.2">
      <c r="A1212" s="11"/>
      <c r="B1212" s="16"/>
      <c r="C1212" s="16"/>
      <c r="D1212" s="11"/>
    </row>
    <row r="1228" spans="1:4" s="21" customFormat="1" ht="16.5" x14ac:dyDescent="0.3">
      <c r="A1228" s="11"/>
      <c r="B1228" s="16"/>
      <c r="C1228" s="16"/>
      <c r="D1228" s="11"/>
    </row>
  </sheetData>
  <mergeCells count="5">
    <mergeCell ref="A83:D83"/>
    <mergeCell ref="A24:A25"/>
    <mergeCell ref="A53:A54"/>
    <mergeCell ref="A4:B5"/>
    <mergeCell ref="A8:B9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95" fitToWidth="2" orientation="portrait" r:id="rId1"/>
  <headerFooter alignWithMargins="0">
    <oddHeader>&amp;C&amp;8Záverečný účet Mesta Nová Dubnica za rok 2023</oddHeader>
    <oddFooter>&amp;C&amp;8 104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37"/>
  <sheetViews>
    <sheetView topLeftCell="A4" workbookViewId="0">
      <selection activeCell="F24" sqref="F24"/>
    </sheetView>
  </sheetViews>
  <sheetFormatPr defaultRowHeight="12.75" x14ac:dyDescent="0.25"/>
  <cols>
    <col min="1" max="1" width="4.28515625" style="311" customWidth="1"/>
    <col min="2" max="2" width="18.140625" style="325" customWidth="1"/>
    <col min="3" max="8" width="7.7109375" style="311" customWidth="1"/>
    <col min="9" max="10" width="7.7109375" style="323" customWidth="1"/>
    <col min="11" max="11" width="9" style="311" customWidth="1"/>
    <col min="12" max="16384" width="9.140625" style="311"/>
  </cols>
  <sheetData>
    <row r="2" spans="1:14" ht="15" customHeight="1" x14ac:dyDescent="0.25">
      <c r="A2" s="1022" t="s">
        <v>1418</v>
      </c>
      <c r="B2" s="1023"/>
      <c r="C2" s="1023"/>
      <c r="D2" s="1023"/>
      <c r="E2" s="1023"/>
      <c r="F2" s="1023"/>
      <c r="G2" s="1023"/>
      <c r="H2" s="1023"/>
      <c r="I2" s="1024"/>
      <c r="J2" s="1024"/>
      <c r="K2" s="984"/>
    </row>
    <row r="3" spans="1:14" ht="17.25" customHeight="1" x14ac:dyDescent="0.25">
      <c r="A3" s="984"/>
      <c r="B3" s="984"/>
      <c r="C3" s="984"/>
      <c r="D3" s="984"/>
      <c r="E3" s="984"/>
      <c r="F3" s="984"/>
      <c r="G3" s="984"/>
      <c r="H3" s="984"/>
      <c r="I3" s="984"/>
      <c r="J3" s="984"/>
      <c r="K3" s="984"/>
    </row>
    <row r="4" spans="1:14" ht="13.5" thickBot="1" x14ac:dyDescent="0.3">
      <c r="B4" s="312"/>
    </row>
    <row r="5" spans="1:14" s="314" customFormat="1" ht="13.5" thickBot="1" x14ac:dyDescent="0.3">
      <c r="A5" s="1025" t="s">
        <v>94</v>
      </c>
      <c r="B5" s="1025" t="s">
        <v>20</v>
      </c>
      <c r="C5" s="1030"/>
      <c r="D5" s="1030"/>
      <c r="E5" s="1030"/>
      <c r="F5" s="1030"/>
      <c r="G5" s="1030"/>
      <c r="H5" s="1031"/>
      <c r="I5" s="550"/>
      <c r="J5" s="550"/>
      <c r="K5" s="313" t="s">
        <v>21</v>
      </c>
    </row>
    <row r="6" spans="1:14" s="314" customFormat="1" ht="11.25" customHeight="1" x14ac:dyDescent="0.25">
      <c r="A6" s="1027"/>
      <c r="B6" s="1032"/>
      <c r="C6" s="1020" t="s">
        <v>1268</v>
      </c>
      <c r="D6" s="1020" t="s">
        <v>711</v>
      </c>
      <c r="E6" s="1020" t="s">
        <v>782</v>
      </c>
      <c r="F6" s="1020" t="s">
        <v>820</v>
      </c>
      <c r="G6" s="1020" t="s">
        <v>883</v>
      </c>
      <c r="H6" s="1020" t="s">
        <v>972</v>
      </c>
      <c r="I6" s="1020" t="s">
        <v>1061</v>
      </c>
      <c r="J6" s="1020" t="s">
        <v>1267</v>
      </c>
      <c r="K6" s="1025" t="s">
        <v>91</v>
      </c>
    </row>
    <row r="7" spans="1:14" s="314" customFormat="1" ht="11.25" customHeight="1" thickBot="1" x14ac:dyDescent="0.3">
      <c r="A7" s="1028"/>
      <c r="B7" s="1033"/>
      <c r="C7" s="1029"/>
      <c r="D7" s="1029"/>
      <c r="E7" s="1029"/>
      <c r="F7" s="1029"/>
      <c r="G7" s="1029"/>
      <c r="H7" s="1029"/>
      <c r="I7" s="1021"/>
      <c r="J7" s="1021"/>
      <c r="K7" s="1026"/>
    </row>
    <row r="8" spans="1:14" ht="21.95" customHeight="1" thickBot="1" x14ac:dyDescent="0.3">
      <c r="A8" s="315">
        <v>1</v>
      </c>
      <c r="B8" s="316" t="s">
        <v>12</v>
      </c>
      <c r="C8" s="317">
        <v>13598.3</v>
      </c>
      <c r="D8" s="317">
        <v>3785.71</v>
      </c>
      <c r="E8" s="317">
        <v>65.25</v>
      </c>
      <c r="F8" s="317">
        <v>114.27</v>
      </c>
      <c r="G8" s="317">
        <v>6402.06</v>
      </c>
      <c r="H8" s="317">
        <v>9445.83</v>
      </c>
      <c r="I8" s="317">
        <v>9896.7099999999991</v>
      </c>
      <c r="J8" s="317">
        <v>14395.99</v>
      </c>
      <c r="K8" s="318">
        <f>SUM(C8:J8)</f>
        <v>57704.119999999995</v>
      </c>
      <c r="L8" s="323"/>
      <c r="M8" s="323"/>
      <c r="N8" s="311" t="s">
        <v>97</v>
      </c>
    </row>
    <row r="9" spans="1:14" ht="21.95" customHeight="1" thickBot="1" x14ac:dyDescent="0.3">
      <c r="A9" s="315">
        <v>2</v>
      </c>
      <c r="B9" s="316" t="s">
        <v>13</v>
      </c>
      <c r="C9" s="317"/>
      <c r="D9" s="317"/>
      <c r="E9" s="317"/>
      <c r="F9" s="317"/>
      <c r="G9" s="317"/>
      <c r="H9" s="317"/>
      <c r="I9" s="317"/>
      <c r="J9" s="317"/>
      <c r="K9" s="318">
        <f t="shared" ref="K9:K31" si="0">SUM(C9:J9)</f>
        <v>0</v>
      </c>
      <c r="L9" s="323"/>
      <c r="M9" s="323"/>
    </row>
    <row r="10" spans="1:14" ht="21.95" customHeight="1" thickBot="1" x14ac:dyDescent="0.3">
      <c r="A10" s="319">
        <v>3</v>
      </c>
      <c r="B10" s="320" t="s">
        <v>106</v>
      </c>
      <c r="C10" s="321">
        <v>320</v>
      </c>
      <c r="D10" s="321"/>
      <c r="E10" s="321"/>
      <c r="F10" s="321"/>
      <c r="G10" s="321"/>
      <c r="H10" s="321"/>
      <c r="I10" s="317"/>
      <c r="J10" s="317"/>
      <c r="K10" s="318">
        <f t="shared" si="0"/>
        <v>320</v>
      </c>
      <c r="L10" s="323"/>
      <c r="M10" s="323"/>
    </row>
    <row r="11" spans="1:14" ht="21.95" customHeight="1" thickBot="1" x14ac:dyDescent="0.3">
      <c r="A11" s="315" t="s">
        <v>712</v>
      </c>
      <c r="B11" s="316" t="s">
        <v>92</v>
      </c>
      <c r="C11" s="317">
        <v>6900.83</v>
      </c>
      <c r="D11" s="317">
        <v>903.03</v>
      </c>
      <c r="E11" s="317">
        <v>1472.38</v>
      </c>
      <c r="F11" s="323">
        <v>1023.29</v>
      </c>
      <c r="G11" s="317">
        <v>1600.45</v>
      </c>
      <c r="H11" s="317">
        <v>2447.79</v>
      </c>
      <c r="I11" s="317">
        <v>3859.56</v>
      </c>
      <c r="J11" s="317">
        <v>5672.77</v>
      </c>
      <c r="K11" s="318">
        <f t="shared" si="0"/>
        <v>23880.100000000002</v>
      </c>
      <c r="L11" s="323"/>
      <c r="M11" s="323"/>
    </row>
    <row r="12" spans="1:14" ht="21.95" customHeight="1" thickBot="1" x14ac:dyDescent="0.3">
      <c r="A12" s="315" t="s">
        <v>713</v>
      </c>
      <c r="B12" s="322" t="s">
        <v>748</v>
      </c>
      <c r="C12" s="317"/>
      <c r="D12" s="317"/>
      <c r="E12" s="317"/>
      <c r="F12" s="317"/>
      <c r="G12" s="317"/>
      <c r="H12" s="317"/>
      <c r="I12" s="317"/>
      <c r="J12" s="317">
        <v>138.07</v>
      </c>
      <c r="K12" s="318">
        <f t="shared" si="0"/>
        <v>138.07</v>
      </c>
      <c r="L12" s="323"/>
      <c r="M12" s="323"/>
    </row>
    <row r="13" spans="1:14" ht="21.95" customHeight="1" thickBot="1" x14ac:dyDescent="0.3">
      <c r="A13" s="315">
        <v>5</v>
      </c>
      <c r="B13" s="316" t="s">
        <v>93</v>
      </c>
      <c r="C13" s="317">
        <v>110</v>
      </c>
      <c r="D13" s="317">
        <v>50</v>
      </c>
      <c r="E13" s="317">
        <v>35</v>
      </c>
      <c r="F13" s="317">
        <v>64.900000000000006</v>
      </c>
      <c r="G13" s="317">
        <v>217.5</v>
      </c>
      <c r="H13" s="317">
        <v>307.5</v>
      </c>
      <c r="I13" s="317">
        <v>338.49</v>
      </c>
      <c r="J13" s="317">
        <v>653.92999999999995</v>
      </c>
      <c r="K13" s="318">
        <f t="shared" si="0"/>
        <v>1777.3199999999997</v>
      </c>
      <c r="L13" s="323"/>
      <c r="M13" s="323"/>
    </row>
    <row r="14" spans="1:14" ht="21.95" customHeight="1" thickBot="1" x14ac:dyDescent="0.3">
      <c r="A14" s="315">
        <v>6</v>
      </c>
      <c r="B14" s="316" t="s">
        <v>59</v>
      </c>
      <c r="C14" s="317">
        <v>416.44</v>
      </c>
      <c r="D14" s="317"/>
      <c r="E14" s="317"/>
      <c r="F14" s="317"/>
      <c r="G14" s="317">
        <v>55.11</v>
      </c>
      <c r="H14" s="317"/>
      <c r="I14" s="317">
        <v>200</v>
      </c>
      <c r="J14" s="317">
        <v>4832.3999999999996</v>
      </c>
      <c r="K14" s="318">
        <f t="shared" si="0"/>
        <v>5503.95</v>
      </c>
      <c r="L14" s="323"/>
      <c r="M14" s="323"/>
    </row>
    <row r="15" spans="1:14" ht="21.95" customHeight="1" thickBot="1" x14ac:dyDescent="0.3">
      <c r="A15" s="315">
        <v>7</v>
      </c>
      <c r="B15" s="316" t="s">
        <v>14</v>
      </c>
      <c r="C15" s="305"/>
      <c r="D15" s="305"/>
      <c r="E15" s="305"/>
      <c r="F15" s="305"/>
      <c r="G15" s="305">
        <v>0.03</v>
      </c>
      <c r="H15" s="305">
        <v>0.03</v>
      </c>
      <c r="I15" s="317">
        <v>0.03</v>
      </c>
      <c r="J15" s="317">
        <v>0.03</v>
      </c>
      <c r="K15" s="318">
        <f t="shared" si="0"/>
        <v>0.12</v>
      </c>
      <c r="L15" s="323"/>
      <c r="M15" s="323"/>
    </row>
    <row r="16" spans="1:14" ht="21.95" customHeight="1" thickBot="1" x14ac:dyDescent="0.3">
      <c r="A16" s="315" t="s">
        <v>37</v>
      </c>
      <c r="B16" s="316" t="s">
        <v>17</v>
      </c>
      <c r="C16" s="317">
        <v>20234.47</v>
      </c>
      <c r="D16" s="317"/>
      <c r="E16" s="317"/>
      <c r="F16" s="317"/>
      <c r="G16" s="317"/>
      <c r="H16" s="317"/>
      <c r="I16" s="317">
        <v>1086.49</v>
      </c>
      <c r="J16" s="317">
        <v>342.12</v>
      </c>
      <c r="K16" s="318">
        <f t="shared" si="0"/>
        <v>21663.08</v>
      </c>
      <c r="L16" s="323"/>
      <c r="M16" s="323"/>
    </row>
    <row r="17" spans="1:16" ht="21.95" customHeight="1" thickBot="1" x14ac:dyDescent="0.3">
      <c r="A17" s="315" t="s">
        <v>38</v>
      </c>
      <c r="B17" s="316" t="s">
        <v>22</v>
      </c>
      <c r="C17" s="317">
        <v>11210.96</v>
      </c>
      <c r="D17" s="317">
        <v>116.51</v>
      </c>
      <c r="F17" s="317"/>
      <c r="G17" s="317"/>
      <c r="H17" s="317">
        <v>588.89</v>
      </c>
      <c r="I17" s="317"/>
      <c r="J17" s="317">
        <v>2828.5</v>
      </c>
      <c r="K17" s="318">
        <f t="shared" si="0"/>
        <v>14744.859999999999</v>
      </c>
      <c r="L17" s="323"/>
      <c r="M17" s="323"/>
    </row>
    <row r="18" spans="1:16" ht="21.95" customHeight="1" thickBot="1" x14ac:dyDescent="0.3">
      <c r="A18" s="315" t="s">
        <v>39</v>
      </c>
      <c r="B18" s="316" t="s">
        <v>629</v>
      </c>
      <c r="D18" s="317"/>
      <c r="E18" s="317"/>
      <c r="F18" s="317"/>
      <c r="G18" s="317"/>
      <c r="H18" s="317"/>
      <c r="I18" s="317"/>
      <c r="J18" s="317"/>
      <c r="K18" s="318">
        <f t="shared" si="0"/>
        <v>0</v>
      </c>
      <c r="L18" s="323"/>
      <c r="M18" s="323"/>
    </row>
    <row r="19" spans="1:16" ht="21.95" customHeight="1" thickBot="1" x14ac:dyDescent="0.3">
      <c r="A19" s="315" t="s">
        <v>40</v>
      </c>
      <c r="B19" s="316" t="s">
        <v>630</v>
      </c>
      <c r="C19" s="317"/>
      <c r="D19" s="317"/>
      <c r="E19" s="317"/>
      <c r="F19" s="317"/>
      <c r="G19" s="317"/>
      <c r="H19" s="317"/>
      <c r="I19" s="317"/>
      <c r="J19" s="317">
        <v>240.16</v>
      </c>
      <c r="K19" s="318">
        <f t="shared" si="0"/>
        <v>240.16</v>
      </c>
      <c r="L19" s="323"/>
      <c r="M19" s="323"/>
    </row>
    <row r="20" spans="1:16" ht="21.95" customHeight="1" thickBot="1" x14ac:dyDescent="0.3">
      <c r="A20" s="315" t="s">
        <v>264</v>
      </c>
      <c r="B20" s="316" t="s">
        <v>715</v>
      </c>
      <c r="C20" s="317"/>
      <c r="D20" s="317"/>
      <c r="E20" s="317"/>
      <c r="F20" s="317"/>
      <c r="G20" s="317"/>
      <c r="H20" s="317"/>
      <c r="I20" s="317"/>
      <c r="J20" s="317">
        <v>243.88</v>
      </c>
      <c r="K20" s="318">
        <f t="shared" si="0"/>
        <v>243.88</v>
      </c>
      <c r="L20" s="323"/>
      <c r="M20" s="323"/>
    </row>
    <row r="21" spans="1:16" ht="21.95" customHeight="1" thickBot="1" x14ac:dyDescent="0.3">
      <c r="A21" s="315" t="s">
        <v>631</v>
      </c>
      <c r="B21" s="316" t="s">
        <v>716</v>
      </c>
      <c r="C21" s="317"/>
      <c r="D21" s="317"/>
      <c r="E21" s="317"/>
      <c r="F21" s="317"/>
      <c r="G21" s="317"/>
      <c r="H21" s="317"/>
      <c r="I21" s="317"/>
      <c r="J21" s="317"/>
      <c r="K21" s="318">
        <f t="shared" si="0"/>
        <v>0</v>
      </c>
      <c r="L21" s="323"/>
      <c r="M21" s="323"/>
    </row>
    <row r="22" spans="1:16" ht="22.5" customHeight="1" thickBot="1" x14ac:dyDescent="0.3">
      <c r="A22" s="315" t="s">
        <v>717</v>
      </c>
      <c r="B22" s="322" t="s">
        <v>23</v>
      </c>
      <c r="C22" s="317"/>
      <c r="D22" s="317"/>
      <c r="E22" s="317"/>
      <c r="F22" s="317"/>
      <c r="G22" s="317"/>
      <c r="H22" s="317"/>
      <c r="I22" s="317"/>
      <c r="J22" s="317">
        <v>1252.1400000000001</v>
      </c>
      <c r="K22" s="318">
        <f t="shared" si="0"/>
        <v>1252.1400000000001</v>
      </c>
      <c r="L22" s="323"/>
      <c r="M22" s="323"/>
    </row>
    <row r="23" spans="1:16" ht="22.5" customHeight="1" thickBot="1" x14ac:dyDescent="0.3">
      <c r="A23" s="315" t="s">
        <v>746</v>
      </c>
      <c r="B23" s="316" t="s">
        <v>24</v>
      </c>
      <c r="C23" s="317"/>
      <c r="D23" s="317"/>
      <c r="E23" s="317"/>
      <c r="F23" s="317"/>
      <c r="G23" s="317"/>
      <c r="H23" s="317"/>
      <c r="I23" s="317"/>
      <c r="J23" s="317">
        <v>418</v>
      </c>
      <c r="K23" s="318">
        <f t="shared" si="0"/>
        <v>418</v>
      </c>
      <c r="L23" s="323"/>
      <c r="M23" s="323"/>
    </row>
    <row r="24" spans="1:16" ht="22.5" customHeight="1" thickBot="1" x14ac:dyDescent="0.3">
      <c r="A24" s="315">
        <v>9</v>
      </c>
      <c r="B24" s="316" t="s">
        <v>15</v>
      </c>
      <c r="C24" s="317">
        <v>1466.32</v>
      </c>
      <c r="D24" s="323">
        <v>1217.2</v>
      </c>
      <c r="E24" s="317">
        <v>8.1999999999999993</v>
      </c>
      <c r="F24" s="317"/>
      <c r="G24" s="317"/>
      <c r="H24" s="317"/>
      <c r="I24" s="317"/>
      <c r="J24" s="317"/>
      <c r="K24" s="318">
        <f t="shared" si="0"/>
        <v>2691.72</v>
      </c>
      <c r="L24" s="323"/>
      <c r="M24" s="323"/>
      <c r="N24" s="323"/>
    </row>
    <row r="25" spans="1:16" ht="21.95" customHeight="1" thickBot="1" x14ac:dyDescent="0.3">
      <c r="A25" s="315">
        <v>10</v>
      </c>
      <c r="B25" s="316" t="s">
        <v>16</v>
      </c>
      <c r="C25" s="317"/>
      <c r="D25" s="317"/>
      <c r="E25" s="317"/>
      <c r="F25" s="317"/>
      <c r="G25" s="317"/>
      <c r="H25" s="317"/>
      <c r="I25" s="317"/>
      <c r="J25" s="317"/>
      <c r="K25" s="318">
        <f t="shared" si="0"/>
        <v>0</v>
      </c>
      <c r="L25" s="323"/>
      <c r="M25" s="323"/>
      <c r="P25" s="323"/>
    </row>
    <row r="26" spans="1:16" ht="21.95" customHeight="1" thickBot="1" x14ac:dyDescent="0.3">
      <c r="A26" s="315">
        <v>11</v>
      </c>
      <c r="B26" s="316" t="s">
        <v>238</v>
      </c>
      <c r="C26" s="317">
        <v>773.6</v>
      </c>
      <c r="E26" s="317"/>
      <c r="F26" s="317"/>
      <c r="G26" s="317"/>
      <c r="H26" s="317"/>
      <c r="I26" s="317"/>
      <c r="J26" s="317">
        <v>1527.2</v>
      </c>
      <c r="K26" s="318">
        <f t="shared" si="0"/>
        <v>2300.8000000000002</v>
      </c>
      <c r="L26" s="323"/>
      <c r="M26" s="323"/>
      <c r="P26" s="323"/>
    </row>
    <row r="27" spans="1:16" ht="21.95" customHeight="1" thickBot="1" x14ac:dyDescent="0.3">
      <c r="A27" s="315">
        <v>12</v>
      </c>
      <c r="B27" s="316" t="s">
        <v>105</v>
      </c>
      <c r="C27" s="317">
        <v>70.5</v>
      </c>
      <c r="D27" s="317"/>
      <c r="E27" s="317"/>
      <c r="F27" s="317"/>
      <c r="G27" s="317"/>
      <c r="H27" s="317"/>
      <c r="I27" s="317"/>
      <c r="J27" s="317">
        <v>43.8</v>
      </c>
      <c r="K27" s="318">
        <f t="shared" si="0"/>
        <v>114.3</v>
      </c>
      <c r="L27" s="323"/>
      <c r="M27" s="323"/>
    </row>
    <row r="28" spans="1:16" ht="21.95" customHeight="1" thickBot="1" x14ac:dyDescent="0.3">
      <c r="A28" s="315">
        <v>13</v>
      </c>
      <c r="B28" s="322" t="s">
        <v>234</v>
      </c>
      <c r="C28" s="317">
        <v>50.6</v>
      </c>
      <c r="D28" s="317">
        <v>17</v>
      </c>
      <c r="E28" s="317"/>
      <c r="F28" s="317"/>
      <c r="G28" s="317"/>
      <c r="H28" s="317">
        <v>17</v>
      </c>
      <c r="I28" s="317"/>
      <c r="J28" s="317">
        <v>51</v>
      </c>
      <c r="K28" s="318">
        <f t="shared" si="0"/>
        <v>135.6</v>
      </c>
      <c r="L28" s="323"/>
      <c r="M28" s="323"/>
    </row>
    <row r="29" spans="1:16" ht="21.95" customHeight="1" thickBot="1" x14ac:dyDescent="0.3">
      <c r="A29" s="315">
        <v>14</v>
      </c>
      <c r="B29" s="316" t="s">
        <v>237</v>
      </c>
      <c r="C29" s="317"/>
      <c r="D29" s="317"/>
      <c r="E29" s="317"/>
      <c r="F29" s="317"/>
      <c r="G29" s="317"/>
      <c r="H29" s="317"/>
      <c r="I29" s="317"/>
      <c r="J29" s="317"/>
      <c r="K29" s="318">
        <f t="shared" si="0"/>
        <v>0</v>
      </c>
      <c r="L29" s="323"/>
      <c r="M29" s="323"/>
    </row>
    <row r="30" spans="1:16" ht="21.95" customHeight="1" thickBot="1" x14ac:dyDescent="0.3">
      <c r="A30" s="315">
        <v>15</v>
      </c>
      <c r="B30" s="322" t="s">
        <v>263</v>
      </c>
      <c r="C30" s="317"/>
      <c r="D30" s="317"/>
      <c r="E30" s="317"/>
      <c r="F30" s="317"/>
      <c r="G30" s="317"/>
      <c r="H30" s="317"/>
      <c r="J30" s="317">
        <v>0</v>
      </c>
      <c r="K30" s="318">
        <f t="shared" si="0"/>
        <v>0</v>
      </c>
      <c r="L30" s="323"/>
      <c r="M30" s="323"/>
    </row>
    <row r="31" spans="1:16" ht="21.95" customHeight="1" thickBot="1" x14ac:dyDescent="0.3">
      <c r="A31" s="313"/>
      <c r="B31" s="324" t="s">
        <v>21</v>
      </c>
      <c r="C31" s="318">
        <f t="shared" ref="C31:J31" si="1">SUM(C8:C30)</f>
        <v>55152.01999999999</v>
      </c>
      <c r="D31" s="318">
        <f t="shared" si="1"/>
        <v>6089.45</v>
      </c>
      <c r="E31" s="318">
        <f t="shared" si="1"/>
        <v>1580.8300000000002</v>
      </c>
      <c r="F31" s="318">
        <f t="shared" si="1"/>
        <v>1202.46</v>
      </c>
      <c r="G31" s="318">
        <f t="shared" si="1"/>
        <v>8275.1500000000015</v>
      </c>
      <c r="H31" s="318">
        <f t="shared" si="1"/>
        <v>12807.039999999999</v>
      </c>
      <c r="I31" s="318">
        <f t="shared" si="1"/>
        <v>15381.279999999999</v>
      </c>
      <c r="J31" s="318">
        <f t="shared" si="1"/>
        <v>32639.99</v>
      </c>
      <c r="K31" s="318">
        <f t="shared" si="0"/>
        <v>133128.21999999997</v>
      </c>
      <c r="L31" s="323"/>
      <c r="M31" s="323"/>
    </row>
    <row r="32" spans="1:16" x14ac:dyDescent="0.25">
      <c r="K32" s="323"/>
    </row>
    <row r="33" spans="2:11" x14ac:dyDescent="0.25">
      <c r="K33" s="323"/>
    </row>
    <row r="37" spans="2:11" x14ac:dyDescent="0.25">
      <c r="B37" s="311"/>
      <c r="C37" s="323"/>
    </row>
  </sheetData>
  <mergeCells count="13">
    <mergeCell ref="F6:F7"/>
    <mergeCell ref="B5:B7"/>
    <mergeCell ref="H6:H7"/>
    <mergeCell ref="I6:I7"/>
    <mergeCell ref="A2:K3"/>
    <mergeCell ref="K6:K7"/>
    <mergeCell ref="A5:A7"/>
    <mergeCell ref="D6:D7"/>
    <mergeCell ref="E6:E7"/>
    <mergeCell ref="J6:J7"/>
    <mergeCell ref="C6:C7"/>
    <mergeCell ref="C5:H5"/>
    <mergeCell ref="G6:G7"/>
  </mergeCells>
  <phoneticPr fontId="0" type="noConversion"/>
  <pageMargins left="0.11811023622047245" right="0.11811023622047245" top="0.74803149606299213" bottom="0.74803149606299213" header="0.51181102362204722" footer="0.51181102362204722"/>
  <pageSetup paperSize="9" scale="95" orientation="portrait" r:id="rId1"/>
  <headerFooter alignWithMargins="0">
    <oddHeader>&amp;C&amp;8Záverečný účet Mesta Nová Dubnica za rok 2023</oddHeader>
    <oddFooter>&amp;C&amp;8 105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3"/>
  <sheetViews>
    <sheetView topLeftCell="A655" workbookViewId="0">
      <selection activeCell="H431" sqref="H431"/>
    </sheetView>
  </sheetViews>
  <sheetFormatPr defaultRowHeight="12.75" x14ac:dyDescent="0.2"/>
  <cols>
    <col min="1" max="1" width="4.7109375" style="449" customWidth="1"/>
    <col min="2" max="2" width="29" style="30" customWidth="1"/>
    <col min="3" max="3" width="11.5703125" style="100" customWidth="1"/>
    <col min="4" max="4" width="66" style="30" customWidth="1"/>
    <col min="5" max="5" width="14.28515625" style="30" bestFit="1" customWidth="1"/>
    <col min="6" max="16384" width="9.140625" style="30"/>
  </cols>
  <sheetData>
    <row r="1" spans="1:5" s="54" customFormat="1" ht="15" customHeight="1" x14ac:dyDescent="0.25">
      <c r="A1" s="448"/>
      <c r="B1" s="1043" t="s">
        <v>1224</v>
      </c>
      <c r="C1" s="1044"/>
      <c r="D1" s="1044"/>
    </row>
    <row r="2" spans="1:5" s="54" customFormat="1" ht="15" customHeight="1" x14ac:dyDescent="0.25">
      <c r="A2" s="448"/>
      <c r="B2" s="303"/>
      <c r="C2" s="304"/>
      <c r="D2" s="304"/>
    </row>
    <row r="3" spans="1:5" s="54" customFormat="1" ht="15" customHeight="1" x14ac:dyDescent="0.25">
      <c r="A3" s="448"/>
      <c r="B3" s="303"/>
      <c r="C3" s="304"/>
      <c r="D3" s="304"/>
    </row>
    <row r="4" spans="1:5" s="33" customFormat="1" x14ac:dyDescent="0.2">
      <c r="A4" s="449" t="s">
        <v>47</v>
      </c>
      <c r="B4" s="33" t="s">
        <v>12</v>
      </c>
      <c r="C4" s="82"/>
    </row>
    <row r="5" spans="1:5" s="33" customFormat="1" x14ac:dyDescent="0.2">
      <c r="A5" s="449"/>
      <c r="C5" s="82"/>
      <c r="D5" s="33" t="s">
        <v>97</v>
      </c>
    </row>
    <row r="6" spans="1:5" s="33" customFormat="1" x14ac:dyDescent="0.2">
      <c r="A6" s="449"/>
      <c r="B6" s="34" t="s">
        <v>721</v>
      </c>
      <c r="C6" s="82">
        <v>611096.84</v>
      </c>
    </row>
    <row r="7" spans="1:5" s="33" customFormat="1" x14ac:dyDescent="0.2">
      <c r="A7" s="449"/>
      <c r="B7" s="34" t="s">
        <v>722</v>
      </c>
      <c r="C7" s="82">
        <v>596700.85</v>
      </c>
    </row>
    <row r="8" spans="1:5" s="33" customFormat="1" x14ac:dyDescent="0.2">
      <c r="A8" s="449"/>
      <c r="B8" s="34" t="s">
        <v>1225</v>
      </c>
      <c r="C8" s="82">
        <f>SUM(C6-C7)</f>
        <v>14395.989999999991</v>
      </c>
      <c r="E8" s="32"/>
    </row>
    <row r="9" spans="1:5" s="33" customFormat="1" x14ac:dyDescent="0.2">
      <c r="A9" s="449"/>
      <c r="C9" s="82"/>
    </row>
    <row r="10" spans="1:5" s="33" customFormat="1" x14ac:dyDescent="0.2">
      <c r="A10" s="449"/>
      <c r="B10" s="935" t="s">
        <v>870</v>
      </c>
      <c r="C10" s="914"/>
      <c r="D10" s="914"/>
      <c r="E10" s="32"/>
    </row>
    <row r="11" spans="1:5" s="33" customFormat="1" ht="13.5" thickBot="1" x14ac:dyDescent="0.25">
      <c r="A11" s="449"/>
      <c r="B11" s="914"/>
      <c r="C11" s="914"/>
      <c r="D11" s="914"/>
      <c r="E11" s="32"/>
    </row>
    <row r="12" spans="1:5" s="33" customFormat="1" ht="14.25" thickBot="1" x14ac:dyDescent="0.3">
      <c r="A12" s="449"/>
      <c r="B12" s="67" t="s">
        <v>969</v>
      </c>
      <c r="C12" s="68">
        <f>SUM(C13:C37)</f>
        <v>9896.7100000000009</v>
      </c>
      <c r="D12" s="341" t="s">
        <v>651</v>
      </c>
      <c r="E12" s="32"/>
    </row>
    <row r="13" spans="1:5" s="33" customFormat="1" ht="13.5" x14ac:dyDescent="0.25">
      <c r="A13" s="449"/>
      <c r="B13" s="98" t="s">
        <v>955</v>
      </c>
      <c r="C13" s="451">
        <v>6.97</v>
      </c>
      <c r="D13" s="452"/>
      <c r="E13" s="32"/>
    </row>
    <row r="14" spans="1:5" s="33" customFormat="1" ht="13.5" x14ac:dyDescent="0.25">
      <c r="A14" s="449"/>
      <c r="B14" s="230" t="s">
        <v>1040</v>
      </c>
      <c r="C14" s="451">
        <v>11.5</v>
      </c>
      <c r="D14" s="452"/>
      <c r="E14" s="32"/>
    </row>
    <row r="15" spans="1:5" s="33" customFormat="1" ht="13.5" x14ac:dyDescent="0.25">
      <c r="A15" s="449"/>
      <c r="B15" s="230" t="s">
        <v>1041</v>
      </c>
      <c r="C15" s="451">
        <v>1712.25</v>
      </c>
      <c r="D15" s="452"/>
      <c r="E15" s="32"/>
    </row>
    <row r="16" spans="1:5" s="33" customFormat="1" ht="13.5" x14ac:dyDescent="0.25">
      <c r="A16" s="449"/>
      <c r="B16" s="230" t="s">
        <v>806</v>
      </c>
      <c r="C16" s="451">
        <v>2936.5</v>
      </c>
      <c r="D16" s="452"/>
      <c r="E16" s="32"/>
    </row>
    <row r="17" spans="1:5" s="33" customFormat="1" ht="13.5" x14ac:dyDescent="0.25">
      <c r="A17" s="449"/>
      <c r="B17" s="98" t="s">
        <v>1226</v>
      </c>
      <c r="C17" s="451">
        <v>16.559999999999999</v>
      </c>
      <c r="D17" s="452"/>
      <c r="E17" s="32"/>
    </row>
    <row r="18" spans="1:5" s="33" customFormat="1" ht="13.5" x14ac:dyDescent="0.25">
      <c r="A18" s="449"/>
      <c r="B18" s="98" t="s">
        <v>872</v>
      </c>
      <c r="C18" s="451">
        <v>21.3</v>
      </c>
      <c r="D18" s="452"/>
      <c r="E18" s="32"/>
    </row>
    <row r="19" spans="1:5" s="33" customFormat="1" ht="13.5" x14ac:dyDescent="0.25">
      <c r="A19" s="449"/>
      <c r="B19" s="98" t="s">
        <v>1042</v>
      </c>
      <c r="C19" s="451">
        <v>9.3000000000000007</v>
      </c>
      <c r="D19" s="452"/>
      <c r="E19" s="32"/>
    </row>
    <row r="20" spans="1:5" s="33" customFormat="1" ht="13.5" x14ac:dyDescent="0.25">
      <c r="A20" s="449"/>
      <c r="B20" s="98" t="s">
        <v>1227</v>
      </c>
      <c r="C20" s="451">
        <v>7.2</v>
      </c>
      <c r="D20" s="452"/>
      <c r="E20" s="32"/>
    </row>
    <row r="21" spans="1:5" s="33" customFormat="1" ht="13.5" x14ac:dyDescent="0.25">
      <c r="A21" s="449"/>
      <c r="B21" s="98" t="s">
        <v>1228</v>
      </c>
      <c r="C21" s="451">
        <v>18.600000000000001</v>
      </c>
      <c r="D21" s="452"/>
      <c r="E21" s="32"/>
    </row>
    <row r="22" spans="1:5" s="33" customFormat="1" ht="13.5" x14ac:dyDescent="0.25">
      <c r="A22" s="449"/>
      <c r="B22" s="98" t="s">
        <v>1229</v>
      </c>
      <c r="C22" s="451">
        <v>0.51</v>
      </c>
      <c r="D22" s="452"/>
      <c r="E22" s="32"/>
    </row>
    <row r="23" spans="1:5" s="33" customFormat="1" ht="13.5" x14ac:dyDescent="0.25">
      <c r="A23" s="449"/>
      <c r="B23" s="98" t="s">
        <v>808</v>
      </c>
      <c r="C23" s="451">
        <v>16.559999999999999</v>
      </c>
      <c r="D23" s="452"/>
      <c r="E23" s="32"/>
    </row>
    <row r="24" spans="1:5" s="33" customFormat="1" ht="13.5" x14ac:dyDescent="0.25">
      <c r="A24" s="449"/>
      <c r="B24" s="98" t="s">
        <v>818</v>
      </c>
      <c r="C24" s="451">
        <v>348</v>
      </c>
      <c r="D24" s="452"/>
      <c r="E24" s="32"/>
    </row>
    <row r="25" spans="1:5" s="33" customFormat="1" ht="13.5" x14ac:dyDescent="0.25">
      <c r="A25" s="449"/>
      <c r="B25" s="222" t="s">
        <v>109</v>
      </c>
      <c r="C25" s="451">
        <v>49.01</v>
      </c>
      <c r="D25" s="452"/>
      <c r="E25" s="32"/>
    </row>
    <row r="26" spans="1:5" s="33" customFormat="1" ht="13.5" x14ac:dyDescent="0.25">
      <c r="A26" s="449"/>
      <c r="B26" s="222" t="s">
        <v>1230</v>
      </c>
      <c r="C26" s="451">
        <v>14.91</v>
      </c>
      <c r="D26" s="452"/>
      <c r="E26" s="32"/>
    </row>
    <row r="27" spans="1:5" s="33" customFormat="1" ht="13.5" x14ac:dyDescent="0.25">
      <c r="A27" s="449"/>
      <c r="B27" s="222" t="s">
        <v>1044</v>
      </c>
      <c r="C27" s="451">
        <v>16.8</v>
      </c>
      <c r="D27" s="452"/>
      <c r="E27" s="32"/>
    </row>
    <row r="28" spans="1:5" s="33" customFormat="1" ht="13.5" x14ac:dyDescent="0.25">
      <c r="A28" s="449"/>
      <c r="B28" s="222" t="s">
        <v>1045</v>
      </c>
      <c r="C28" s="451">
        <v>4479.6499999999996</v>
      </c>
      <c r="D28" s="452"/>
      <c r="E28" s="32"/>
    </row>
    <row r="29" spans="1:5" s="33" customFormat="1" ht="13.5" x14ac:dyDescent="0.25">
      <c r="A29" s="449"/>
      <c r="B29" s="222" t="s">
        <v>1231</v>
      </c>
      <c r="C29" s="451">
        <v>13.75</v>
      </c>
      <c r="D29" s="452"/>
      <c r="E29" s="32"/>
    </row>
    <row r="30" spans="1:5" s="33" customFormat="1" ht="13.5" x14ac:dyDescent="0.25">
      <c r="A30" s="449"/>
      <c r="B30" s="222" t="s">
        <v>1232</v>
      </c>
      <c r="C30" s="451">
        <v>0.54</v>
      </c>
      <c r="D30" s="452"/>
      <c r="E30" s="32"/>
    </row>
    <row r="31" spans="1:5" s="33" customFormat="1" ht="13.5" x14ac:dyDescent="0.25">
      <c r="A31" s="449"/>
      <c r="B31" s="222" t="s">
        <v>1233</v>
      </c>
      <c r="C31" s="451">
        <v>22.8</v>
      </c>
      <c r="D31" s="452"/>
      <c r="E31" s="32"/>
    </row>
    <row r="32" spans="1:5" s="33" customFormat="1" ht="13.5" x14ac:dyDescent="0.25">
      <c r="A32" s="449"/>
      <c r="B32" s="222" t="s">
        <v>956</v>
      </c>
      <c r="C32" s="451">
        <v>2.0699999999999998</v>
      </c>
      <c r="D32" s="452"/>
      <c r="E32" s="32"/>
    </row>
    <row r="33" spans="1:5" s="33" customFormat="1" ht="13.5" x14ac:dyDescent="0.25">
      <c r="A33" s="449"/>
      <c r="B33" s="222" t="s">
        <v>957</v>
      </c>
      <c r="C33" s="451">
        <v>42.92</v>
      </c>
      <c r="D33" s="452"/>
      <c r="E33" s="32"/>
    </row>
    <row r="34" spans="1:5" s="33" customFormat="1" ht="13.5" x14ac:dyDescent="0.25">
      <c r="A34" s="449"/>
      <c r="B34" s="222" t="s">
        <v>1234</v>
      </c>
      <c r="C34" s="451">
        <v>87.4</v>
      </c>
      <c r="D34" s="452"/>
      <c r="E34" s="32"/>
    </row>
    <row r="35" spans="1:5" s="33" customFormat="1" ht="13.5" x14ac:dyDescent="0.25">
      <c r="A35" s="449"/>
      <c r="B35" s="222" t="s">
        <v>958</v>
      </c>
      <c r="C35" s="451">
        <v>33.81</v>
      </c>
      <c r="D35" s="452"/>
      <c r="E35" s="32"/>
    </row>
    <row r="36" spans="1:5" s="33" customFormat="1" ht="13.5" x14ac:dyDescent="0.25">
      <c r="A36" s="449"/>
      <c r="B36" s="222" t="s">
        <v>1235</v>
      </c>
      <c r="C36" s="451">
        <v>18.3</v>
      </c>
      <c r="D36" s="452"/>
      <c r="E36" s="32"/>
    </row>
    <row r="37" spans="1:5" s="33" customFormat="1" ht="14.25" thickBot="1" x14ac:dyDescent="0.3">
      <c r="A37" s="449"/>
      <c r="B37" s="93" t="s">
        <v>1048</v>
      </c>
      <c r="C37" s="89">
        <v>9.5</v>
      </c>
      <c r="D37" s="90"/>
      <c r="E37" s="32"/>
    </row>
    <row r="38" spans="1:5" s="33" customFormat="1" ht="13.5" thickBot="1" x14ac:dyDescent="0.25">
      <c r="A38" s="449"/>
      <c r="B38" s="53"/>
      <c r="C38" s="53"/>
      <c r="D38" s="53"/>
      <c r="E38" s="32"/>
    </row>
    <row r="39" spans="1:5" s="33" customFormat="1" ht="14.25" thickBot="1" x14ac:dyDescent="0.3">
      <c r="A39" s="449"/>
      <c r="B39" s="67" t="s">
        <v>954</v>
      </c>
      <c r="C39" s="68">
        <f>SUM(C40:C59)</f>
        <v>9445.8300000000017</v>
      </c>
      <c r="D39" s="341" t="s">
        <v>651</v>
      </c>
      <c r="E39" s="32"/>
    </row>
    <row r="40" spans="1:5" s="33" customFormat="1" ht="13.5" x14ac:dyDescent="0.25">
      <c r="A40" s="449"/>
      <c r="B40" s="95" t="s">
        <v>871</v>
      </c>
      <c r="C40" s="96">
        <v>17.7</v>
      </c>
      <c r="D40" s="473"/>
      <c r="E40" s="32"/>
    </row>
    <row r="41" spans="1:5" s="33" customFormat="1" ht="13.5" x14ac:dyDescent="0.25">
      <c r="A41" s="449"/>
      <c r="B41" s="98" t="s">
        <v>955</v>
      </c>
      <c r="C41" s="451">
        <v>6.97</v>
      </c>
      <c r="D41" s="452"/>
      <c r="E41" s="32"/>
    </row>
    <row r="42" spans="1:5" s="33" customFormat="1" ht="13.5" x14ac:dyDescent="0.25">
      <c r="A42" s="449"/>
      <c r="B42" s="230" t="s">
        <v>1040</v>
      </c>
      <c r="C42" s="451">
        <v>11.5</v>
      </c>
      <c r="D42" s="452"/>
      <c r="E42" s="32"/>
    </row>
    <row r="43" spans="1:5" s="33" customFormat="1" ht="13.5" x14ac:dyDescent="0.25">
      <c r="A43" s="449"/>
      <c r="B43" s="230" t="s">
        <v>1041</v>
      </c>
      <c r="C43" s="451">
        <v>1712.25</v>
      </c>
      <c r="D43" s="452"/>
      <c r="E43" s="32"/>
    </row>
    <row r="44" spans="1:5" s="33" customFormat="1" ht="13.5" x14ac:dyDescent="0.25">
      <c r="A44" s="449"/>
      <c r="B44" s="230" t="s">
        <v>806</v>
      </c>
      <c r="C44" s="451">
        <v>2732.7</v>
      </c>
      <c r="D44" s="452"/>
      <c r="E44" s="32"/>
    </row>
    <row r="45" spans="1:5" s="33" customFormat="1" ht="13.5" x14ac:dyDescent="0.25">
      <c r="A45" s="449"/>
      <c r="B45" s="98" t="s">
        <v>872</v>
      </c>
      <c r="C45" s="451">
        <v>21.3</v>
      </c>
      <c r="D45" s="452"/>
      <c r="E45" s="32"/>
    </row>
    <row r="46" spans="1:5" s="33" customFormat="1" ht="13.5" x14ac:dyDescent="0.25">
      <c r="A46" s="449"/>
      <c r="B46" s="98" t="s">
        <v>1042</v>
      </c>
      <c r="C46" s="451">
        <v>9.3000000000000007</v>
      </c>
      <c r="D46" s="452"/>
      <c r="E46" s="32"/>
    </row>
    <row r="47" spans="1:5" s="33" customFormat="1" ht="13.5" x14ac:dyDescent="0.25">
      <c r="A47" s="449"/>
      <c r="B47" s="98" t="s">
        <v>808</v>
      </c>
      <c r="C47" s="451">
        <v>16.559999999999999</v>
      </c>
      <c r="D47" s="452"/>
      <c r="E47" s="32"/>
    </row>
    <row r="48" spans="1:5" s="33" customFormat="1" ht="13.5" x14ac:dyDescent="0.25">
      <c r="A48" s="449"/>
      <c r="B48" s="98" t="s">
        <v>818</v>
      </c>
      <c r="C48" s="451">
        <v>164.1</v>
      </c>
      <c r="D48" s="452"/>
      <c r="E48" s="32"/>
    </row>
    <row r="49" spans="1:5" s="33" customFormat="1" ht="13.5" x14ac:dyDescent="0.25">
      <c r="A49" s="449"/>
      <c r="B49" s="222" t="s">
        <v>109</v>
      </c>
      <c r="C49" s="451">
        <v>49.01</v>
      </c>
      <c r="D49" s="452"/>
      <c r="E49" s="32"/>
    </row>
    <row r="50" spans="1:5" s="33" customFormat="1" ht="13.5" x14ac:dyDescent="0.25">
      <c r="A50" s="449"/>
      <c r="B50" s="222" t="s">
        <v>1043</v>
      </c>
      <c r="C50" s="451">
        <v>13.92</v>
      </c>
      <c r="D50" s="452"/>
      <c r="E50" s="32"/>
    </row>
    <row r="51" spans="1:5" s="33" customFormat="1" ht="13.5" x14ac:dyDescent="0.25">
      <c r="A51" s="449"/>
      <c r="B51" s="222" t="s">
        <v>1044</v>
      </c>
      <c r="C51" s="451">
        <v>16.8</v>
      </c>
      <c r="D51" s="452"/>
      <c r="E51" s="32"/>
    </row>
    <row r="52" spans="1:5" s="33" customFormat="1" ht="13.5" x14ac:dyDescent="0.25">
      <c r="A52" s="449"/>
      <c r="B52" s="222" t="s">
        <v>1045</v>
      </c>
      <c r="C52" s="451">
        <v>4479.6499999999996</v>
      </c>
      <c r="D52" s="452"/>
      <c r="E52" s="32"/>
    </row>
    <row r="53" spans="1:5" s="33" customFormat="1" ht="13.5" x14ac:dyDescent="0.25">
      <c r="A53" s="449"/>
      <c r="B53" s="222" t="s">
        <v>1046</v>
      </c>
      <c r="C53" s="451">
        <v>9.2799999999999994</v>
      </c>
      <c r="D53" s="452"/>
      <c r="E53" s="32"/>
    </row>
    <row r="54" spans="1:5" s="33" customFormat="1" ht="13.5" x14ac:dyDescent="0.25">
      <c r="A54" s="449"/>
      <c r="B54" s="222" t="s">
        <v>1047</v>
      </c>
      <c r="C54" s="451">
        <v>22.41</v>
      </c>
      <c r="D54" s="452"/>
      <c r="E54" s="32"/>
    </row>
    <row r="55" spans="1:5" s="33" customFormat="1" ht="13.5" x14ac:dyDescent="0.25">
      <c r="A55" s="449"/>
      <c r="B55" s="222" t="s">
        <v>956</v>
      </c>
      <c r="C55" s="451">
        <v>2.0699999999999998</v>
      </c>
      <c r="D55" s="452"/>
      <c r="E55" s="32"/>
    </row>
    <row r="56" spans="1:5" s="33" customFormat="1" ht="13.5" x14ac:dyDescent="0.25">
      <c r="A56" s="449"/>
      <c r="B56" s="222" t="s">
        <v>957</v>
      </c>
      <c r="C56" s="451">
        <v>42.92</v>
      </c>
      <c r="D56" s="452"/>
      <c r="E56" s="32"/>
    </row>
    <row r="57" spans="1:5" s="33" customFormat="1" ht="13.5" x14ac:dyDescent="0.25">
      <c r="A57" s="449"/>
      <c r="B57" s="222" t="s">
        <v>958</v>
      </c>
      <c r="C57" s="451">
        <v>33.81</v>
      </c>
      <c r="D57" s="452"/>
      <c r="E57" s="32"/>
    </row>
    <row r="58" spans="1:5" s="33" customFormat="1" ht="13.5" x14ac:dyDescent="0.25">
      <c r="A58" s="449"/>
      <c r="B58" s="222" t="s">
        <v>873</v>
      </c>
      <c r="C58" s="451">
        <v>74.08</v>
      </c>
      <c r="D58" s="452"/>
      <c r="E58" s="32"/>
    </row>
    <row r="59" spans="1:5" s="33" customFormat="1" ht="14.25" thickBot="1" x14ac:dyDescent="0.3">
      <c r="A59" s="449"/>
      <c r="B59" s="383" t="s">
        <v>1048</v>
      </c>
      <c r="C59" s="89">
        <v>9.5</v>
      </c>
      <c r="D59" s="90"/>
      <c r="E59" s="32"/>
    </row>
    <row r="60" spans="1:5" s="33" customFormat="1" ht="13.5" thickBot="1" x14ac:dyDescent="0.25">
      <c r="A60" s="449"/>
      <c r="B60" s="53"/>
      <c r="C60" s="53"/>
      <c r="D60" s="53"/>
      <c r="E60" s="32"/>
    </row>
    <row r="61" spans="1:5" s="33" customFormat="1" ht="14.25" thickBot="1" x14ac:dyDescent="0.3">
      <c r="A61" s="449"/>
      <c r="B61" s="67" t="s">
        <v>874</v>
      </c>
      <c r="C61" s="68">
        <f>SUM(C62:C71)</f>
        <v>6402.06</v>
      </c>
      <c r="D61" s="341" t="s">
        <v>651</v>
      </c>
      <c r="E61" s="32"/>
    </row>
    <row r="62" spans="1:5" s="33" customFormat="1" ht="13.5" x14ac:dyDescent="0.25">
      <c r="A62" s="449"/>
      <c r="B62" s="95" t="s">
        <v>871</v>
      </c>
      <c r="C62" s="96">
        <v>17.7</v>
      </c>
      <c r="D62" s="473"/>
      <c r="E62" s="32"/>
    </row>
    <row r="63" spans="1:5" s="33" customFormat="1" ht="13.5" x14ac:dyDescent="0.25">
      <c r="A63" s="449"/>
      <c r="B63" s="98" t="s">
        <v>955</v>
      </c>
      <c r="C63" s="451">
        <v>6.97</v>
      </c>
      <c r="D63" s="452"/>
      <c r="E63" s="32"/>
    </row>
    <row r="64" spans="1:5" s="33" customFormat="1" ht="13.5" x14ac:dyDescent="0.25">
      <c r="A64" s="449"/>
      <c r="B64" s="222" t="s">
        <v>805</v>
      </c>
      <c r="C64" s="451">
        <v>1671</v>
      </c>
      <c r="D64" s="452"/>
      <c r="E64" s="32"/>
    </row>
    <row r="65" spans="1:5" s="33" customFormat="1" ht="13.5" x14ac:dyDescent="0.25">
      <c r="A65" s="449"/>
      <c r="B65" s="98" t="s">
        <v>872</v>
      </c>
      <c r="C65" s="451">
        <v>21.3</v>
      </c>
      <c r="D65" s="452"/>
      <c r="E65" s="32"/>
    </row>
    <row r="66" spans="1:5" s="33" customFormat="1" ht="13.5" x14ac:dyDescent="0.25">
      <c r="A66" s="449"/>
      <c r="B66" s="98" t="s">
        <v>808</v>
      </c>
      <c r="C66" s="451">
        <v>16.559999999999999</v>
      </c>
      <c r="D66" s="452"/>
      <c r="E66" s="32"/>
    </row>
    <row r="67" spans="1:5" s="33" customFormat="1" ht="13.5" x14ac:dyDescent="0.25">
      <c r="A67" s="449"/>
      <c r="B67" s="222" t="s">
        <v>109</v>
      </c>
      <c r="C67" s="451">
        <v>49.01</v>
      </c>
      <c r="D67" s="452"/>
      <c r="E67" s="32"/>
    </row>
    <row r="68" spans="1:5" s="33" customFormat="1" ht="13.5" x14ac:dyDescent="0.25">
      <c r="A68" s="449"/>
      <c r="B68" s="222" t="s">
        <v>956</v>
      </c>
      <c r="C68" s="451">
        <v>4481.72</v>
      </c>
      <c r="D68" s="452"/>
      <c r="E68" s="32"/>
    </row>
    <row r="69" spans="1:5" s="33" customFormat="1" ht="13.5" x14ac:dyDescent="0.25">
      <c r="A69" s="449"/>
      <c r="B69" s="222" t="s">
        <v>958</v>
      </c>
      <c r="C69" s="451">
        <v>33.81</v>
      </c>
      <c r="D69" s="452"/>
      <c r="E69" s="32"/>
    </row>
    <row r="70" spans="1:5" s="33" customFormat="1" ht="13.5" x14ac:dyDescent="0.25">
      <c r="A70" s="449"/>
      <c r="B70" s="222" t="s">
        <v>873</v>
      </c>
      <c r="C70" s="451">
        <v>74.08</v>
      </c>
      <c r="D70" s="452"/>
      <c r="E70" s="32"/>
    </row>
    <row r="71" spans="1:5" s="33" customFormat="1" ht="14.25" thickBot="1" x14ac:dyDescent="0.3">
      <c r="A71" s="449"/>
      <c r="B71" s="383" t="s">
        <v>959</v>
      </c>
      <c r="C71" s="89">
        <v>29.91</v>
      </c>
      <c r="D71" s="90"/>
      <c r="E71" s="32"/>
    </row>
    <row r="72" spans="1:5" s="33" customFormat="1" ht="13.5" thickBot="1" x14ac:dyDescent="0.25">
      <c r="A72" s="449"/>
      <c r="B72" s="53"/>
      <c r="C72" s="53"/>
      <c r="D72" s="53"/>
      <c r="E72" s="32"/>
    </row>
    <row r="73" spans="1:5" s="33" customFormat="1" ht="14.25" thickBot="1" x14ac:dyDescent="0.3">
      <c r="A73" s="449"/>
      <c r="B73" s="67" t="s">
        <v>804</v>
      </c>
      <c r="C73" s="68">
        <f>SUM(C74:C78)</f>
        <v>114.27</v>
      </c>
      <c r="D73" s="414" t="s">
        <v>651</v>
      </c>
      <c r="E73" s="32"/>
    </row>
    <row r="74" spans="1:5" ht="13.5" x14ac:dyDescent="0.25">
      <c r="A74" s="335"/>
      <c r="B74" s="230" t="s">
        <v>871</v>
      </c>
      <c r="C74" s="306">
        <v>17.7</v>
      </c>
      <c r="D74" s="452"/>
      <c r="E74" s="29"/>
    </row>
    <row r="75" spans="1:5" ht="13.5" x14ac:dyDescent="0.25">
      <c r="A75" s="335"/>
      <c r="B75" s="230" t="s">
        <v>872</v>
      </c>
      <c r="C75" s="451">
        <v>21.3</v>
      </c>
      <c r="D75" s="452"/>
      <c r="E75" s="29"/>
    </row>
    <row r="76" spans="1:5" ht="13.5" x14ac:dyDescent="0.25">
      <c r="A76" s="335"/>
      <c r="B76" s="222" t="s">
        <v>808</v>
      </c>
      <c r="C76" s="451">
        <v>16.559999999999999</v>
      </c>
      <c r="D76" s="452"/>
      <c r="E76" s="29"/>
    </row>
    <row r="77" spans="1:5" ht="13.5" x14ac:dyDescent="0.25">
      <c r="A77" s="335"/>
      <c r="B77" s="98" t="s">
        <v>109</v>
      </c>
      <c r="C77" s="451">
        <v>49.01</v>
      </c>
      <c r="D77" s="452"/>
      <c r="E77" s="29"/>
    </row>
    <row r="78" spans="1:5" ht="14.25" thickBot="1" x14ac:dyDescent="0.3">
      <c r="A78" s="335"/>
      <c r="B78" s="93" t="s">
        <v>873</v>
      </c>
      <c r="C78" s="89">
        <v>9.6999999999999993</v>
      </c>
      <c r="D78" s="90"/>
      <c r="E78" s="29"/>
    </row>
    <row r="79" spans="1:5" s="33" customFormat="1" ht="13.5" thickBot="1" x14ac:dyDescent="0.25">
      <c r="A79" s="449"/>
      <c r="B79" s="53"/>
      <c r="C79" s="53"/>
      <c r="D79" s="53"/>
      <c r="E79" s="32"/>
    </row>
    <row r="80" spans="1:5" s="33" customFormat="1" ht="14.25" thickBot="1" x14ac:dyDescent="0.3">
      <c r="A80" s="449"/>
      <c r="B80" s="67" t="s">
        <v>774</v>
      </c>
      <c r="C80" s="68">
        <f>SUM(C81:C83)</f>
        <v>65.25</v>
      </c>
      <c r="D80" s="414" t="s">
        <v>651</v>
      </c>
      <c r="E80" s="32"/>
    </row>
    <row r="81" spans="1:5" s="33" customFormat="1" x14ac:dyDescent="0.2">
      <c r="A81" s="449"/>
      <c r="B81" s="230" t="s">
        <v>807</v>
      </c>
      <c r="C81" s="453">
        <v>15.5</v>
      </c>
      <c r="D81" s="454" t="s">
        <v>97</v>
      </c>
      <c r="E81" s="32"/>
    </row>
    <row r="82" spans="1:5" s="33" customFormat="1" x14ac:dyDescent="0.2">
      <c r="A82" s="449"/>
      <c r="B82" s="98" t="s">
        <v>808</v>
      </c>
      <c r="C82" s="451">
        <v>13.8</v>
      </c>
      <c r="D82" s="455"/>
      <c r="E82" s="32"/>
    </row>
    <row r="83" spans="1:5" s="33" customFormat="1" ht="13.5" thickBot="1" x14ac:dyDescent="0.25">
      <c r="A83" s="449"/>
      <c r="B83" s="75" t="s">
        <v>109</v>
      </c>
      <c r="C83" s="89">
        <v>35.950000000000003</v>
      </c>
      <c r="D83" s="456"/>
      <c r="E83" s="32"/>
    </row>
    <row r="84" spans="1:5" s="33" customFormat="1" ht="13.5" thickBot="1" x14ac:dyDescent="0.25">
      <c r="A84" s="449"/>
      <c r="B84" s="53"/>
      <c r="C84" s="53"/>
      <c r="D84" s="53"/>
      <c r="E84" s="32"/>
    </row>
    <row r="85" spans="1:5" s="33" customFormat="1" ht="14.25" thickBot="1" x14ac:dyDescent="0.3">
      <c r="A85" s="449"/>
      <c r="B85" s="67" t="s">
        <v>718</v>
      </c>
      <c r="C85" s="68">
        <f>SUM(C86:C88)</f>
        <v>3785.71</v>
      </c>
      <c r="D85" s="341" t="s">
        <v>651</v>
      </c>
      <c r="E85" s="32"/>
    </row>
    <row r="86" spans="1:5" s="33" customFormat="1" x14ac:dyDescent="0.2">
      <c r="A86" s="449"/>
      <c r="B86" s="95" t="s">
        <v>719</v>
      </c>
      <c r="C86" s="96">
        <v>2.5</v>
      </c>
      <c r="D86" s="457"/>
      <c r="E86" s="32"/>
    </row>
    <row r="87" spans="1:5" s="33" customFormat="1" x14ac:dyDescent="0.2">
      <c r="A87" s="449"/>
      <c r="B87" s="230" t="s">
        <v>109</v>
      </c>
      <c r="C87" s="453">
        <v>35.950000000000003</v>
      </c>
      <c r="D87" s="459"/>
      <c r="E87" s="32"/>
    </row>
    <row r="88" spans="1:5" s="33" customFormat="1" ht="13.5" thickBot="1" x14ac:dyDescent="0.25">
      <c r="A88" s="449"/>
      <c r="B88" s="104" t="s">
        <v>773</v>
      </c>
      <c r="C88" s="89">
        <v>3747.26</v>
      </c>
      <c r="D88" s="76"/>
      <c r="E88" s="32"/>
    </row>
    <row r="89" spans="1:5" s="33" customFormat="1" ht="13.5" thickBot="1" x14ac:dyDescent="0.25">
      <c r="A89" s="449"/>
      <c r="B89" s="53"/>
      <c r="C89" s="53"/>
      <c r="D89" s="53"/>
      <c r="E89" s="32"/>
    </row>
    <row r="90" spans="1:5" s="33" customFormat="1" ht="14.25" thickBot="1" x14ac:dyDescent="0.3">
      <c r="A90" s="449"/>
      <c r="B90" s="67" t="s">
        <v>652</v>
      </c>
      <c r="C90" s="68">
        <f>SUM(C91:C95)</f>
        <v>3804.01</v>
      </c>
      <c r="D90" s="341" t="s">
        <v>651</v>
      </c>
      <c r="E90" s="32"/>
    </row>
    <row r="91" spans="1:5" s="33" customFormat="1" x14ac:dyDescent="0.2">
      <c r="A91" s="449"/>
      <c r="B91" s="230" t="s">
        <v>719</v>
      </c>
      <c r="C91" s="96">
        <v>6</v>
      </c>
      <c r="D91" s="71"/>
      <c r="E91" s="32"/>
    </row>
    <row r="92" spans="1:5" s="33" customFormat="1" x14ac:dyDescent="0.2">
      <c r="A92" s="449"/>
      <c r="B92" s="460" t="s">
        <v>109</v>
      </c>
      <c r="C92" s="461">
        <v>35.950000000000003</v>
      </c>
      <c r="D92" s="458"/>
      <c r="E92" s="32"/>
    </row>
    <row r="93" spans="1:5" s="33" customFormat="1" x14ac:dyDescent="0.2">
      <c r="A93" s="449"/>
      <c r="B93" s="98" t="s">
        <v>720</v>
      </c>
      <c r="C93" s="451">
        <v>3747.26</v>
      </c>
      <c r="D93" s="71"/>
      <c r="E93" s="32"/>
    </row>
    <row r="94" spans="1:5" s="33" customFormat="1" x14ac:dyDescent="0.2">
      <c r="A94" s="449"/>
      <c r="B94" s="230" t="s">
        <v>650</v>
      </c>
      <c r="C94" s="453">
        <v>9</v>
      </c>
      <c r="D94" s="459"/>
      <c r="E94" s="32"/>
    </row>
    <row r="95" spans="1:5" s="33" customFormat="1" ht="13.5" thickBot="1" x14ac:dyDescent="0.25">
      <c r="A95" s="449"/>
      <c r="B95" s="104" t="s">
        <v>621</v>
      </c>
      <c r="C95" s="89">
        <v>5.8</v>
      </c>
      <c r="D95" s="76"/>
      <c r="E95" s="32"/>
    </row>
    <row r="96" spans="1:5" s="33" customFormat="1" ht="13.5" thickBot="1" x14ac:dyDescent="0.25">
      <c r="A96" s="449"/>
      <c r="B96" s="53"/>
      <c r="C96" s="53"/>
      <c r="D96" s="53"/>
      <c r="E96" s="32"/>
    </row>
    <row r="97" spans="1:5" ht="14.25" thickBot="1" x14ac:dyDescent="0.3">
      <c r="B97" s="67" t="s">
        <v>624</v>
      </c>
      <c r="C97" s="68">
        <f>SUM(C98:C98)</f>
        <v>227.99</v>
      </c>
      <c r="D97" s="341" t="s">
        <v>651</v>
      </c>
    </row>
    <row r="98" spans="1:5" ht="13.5" thickBot="1" x14ac:dyDescent="0.25">
      <c r="B98" s="104" t="s">
        <v>226</v>
      </c>
      <c r="C98" s="105">
        <v>227.99</v>
      </c>
      <c r="D98" s="463"/>
    </row>
    <row r="99" spans="1:5" ht="13.5" thickBot="1" x14ac:dyDescent="0.25">
      <c r="D99" s="464"/>
    </row>
    <row r="100" spans="1:5" s="33" customFormat="1" ht="14.25" thickBot="1" x14ac:dyDescent="0.3">
      <c r="A100" s="449"/>
      <c r="B100" s="67" t="s">
        <v>259</v>
      </c>
      <c r="C100" s="68">
        <f>SUM(C101:C102)</f>
        <v>218.58</v>
      </c>
      <c r="D100" s="341" t="s">
        <v>651</v>
      </c>
      <c r="E100" s="32"/>
    </row>
    <row r="101" spans="1:5" s="33" customFormat="1" x14ac:dyDescent="0.2">
      <c r="A101" s="449"/>
      <c r="B101" s="86" t="s">
        <v>620</v>
      </c>
      <c r="C101" s="87">
        <v>46.28</v>
      </c>
      <c r="D101" s="465"/>
      <c r="E101" s="32"/>
    </row>
    <row r="102" spans="1:5" s="33" customFormat="1" ht="13.5" thickBot="1" x14ac:dyDescent="0.25">
      <c r="A102" s="449"/>
      <c r="B102" s="75" t="s">
        <v>261</v>
      </c>
      <c r="C102" s="89">
        <v>172.3</v>
      </c>
      <c r="D102" s="463"/>
      <c r="E102" s="32"/>
    </row>
    <row r="103" spans="1:5" s="33" customFormat="1" ht="13.5" thickBot="1" x14ac:dyDescent="0.25">
      <c r="A103" s="449"/>
      <c r="B103" s="30"/>
      <c r="C103" s="100"/>
      <c r="D103" s="30"/>
      <c r="E103" s="32"/>
    </row>
    <row r="104" spans="1:5" s="33" customFormat="1" ht="14.25" thickBot="1" x14ac:dyDescent="0.3">
      <c r="A104" s="449"/>
      <c r="B104" s="67" t="s">
        <v>225</v>
      </c>
      <c r="C104" s="68">
        <f>SUM(C105:C105)</f>
        <v>891.23</v>
      </c>
      <c r="D104" s="341" t="s">
        <v>651</v>
      </c>
      <c r="E104" s="32"/>
    </row>
    <row r="105" spans="1:5" ht="13.5" thickBot="1" x14ac:dyDescent="0.25">
      <c r="B105" s="99" t="s">
        <v>48</v>
      </c>
      <c r="C105" s="466">
        <v>891.23</v>
      </c>
      <c r="D105" s="467"/>
      <c r="E105" s="29"/>
    </row>
    <row r="106" spans="1:5" ht="13.5" thickBot="1" x14ac:dyDescent="0.25">
      <c r="D106" s="464"/>
      <c r="E106" s="29"/>
    </row>
    <row r="107" spans="1:5" ht="14.25" thickBot="1" x14ac:dyDescent="0.3">
      <c r="B107" s="67" t="s">
        <v>126</v>
      </c>
      <c r="C107" s="68">
        <f>SUM(C108:C111)</f>
        <v>4955.03</v>
      </c>
      <c r="D107" s="341" t="s">
        <v>651</v>
      </c>
    </row>
    <row r="108" spans="1:5" x14ac:dyDescent="0.2">
      <c r="B108" s="230" t="s">
        <v>809</v>
      </c>
      <c r="C108" s="306">
        <v>1364</v>
      </c>
      <c r="D108" s="462"/>
    </row>
    <row r="109" spans="1:5" x14ac:dyDescent="0.2">
      <c r="B109" s="230" t="s">
        <v>48</v>
      </c>
      <c r="C109" s="306">
        <v>891.23</v>
      </c>
      <c r="D109" s="71"/>
    </row>
    <row r="110" spans="1:5" x14ac:dyDescent="0.2">
      <c r="A110" s="30"/>
      <c r="B110" s="230" t="s">
        <v>226</v>
      </c>
      <c r="C110" s="306">
        <v>50.18</v>
      </c>
      <c r="D110" s="462"/>
    </row>
    <row r="111" spans="1:5" ht="13.5" thickBot="1" x14ac:dyDescent="0.25">
      <c r="A111" s="30"/>
      <c r="B111" s="104" t="s">
        <v>125</v>
      </c>
      <c r="C111" s="105">
        <v>2649.62</v>
      </c>
      <c r="D111" s="463"/>
    </row>
    <row r="112" spans="1:5" ht="13.5" thickBot="1" x14ac:dyDescent="0.25">
      <c r="A112" s="30"/>
      <c r="D112" s="464"/>
    </row>
    <row r="113" spans="1:7" ht="14.25" thickBot="1" x14ac:dyDescent="0.3">
      <c r="A113" s="30"/>
      <c r="B113" s="67" t="s">
        <v>111</v>
      </c>
      <c r="C113" s="68">
        <f>SUM(C114:C115)</f>
        <v>1262.05</v>
      </c>
      <c r="D113" s="341" t="s">
        <v>651</v>
      </c>
    </row>
    <row r="114" spans="1:7" x14ac:dyDescent="0.2">
      <c r="A114" s="30"/>
      <c r="B114" s="98" t="s">
        <v>96</v>
      </c>
      <c r="C114" s="451">
        <v>7.78</v>
      </c>
      <c r="D114" s="462"/>
    </row>
    <row r="115" spans="1:7" ht="13.5" thickBot="1" x14ac:dyDescent="0.25">
      <c r="A115" s="30"/>
      <c r="B115" s="75" t="s">
        <v>125</v>
      </c>
      <c r="C115" s="89">
        <v>1254.27</v>
      </c>
      <c r="D115" s="76"/>
    </row>
    <row r="116" spans="1:7" ht="13.5" thickBot="1" x14ac:dyDescent="0.25">
      <c r="A116" s="30"/>
      <c r="D116" s="464"/>
    </row>
    <row r="117" spans="1:7" ht="14.25" thickBot="1" x14ac:dyDescent="0.3">
      <c r="A117" s="30"/>
      <c r="B117" s="67" t="s">
        <v>54</v>
      </c>
      <c r="C117" s="68">
        <f>SUM(C118:C119)</f>
        <v>842.75</v>
      </c>
      <c r="D117" s="341" t="s">
        <v>651</v>
      </c>
    </row>
    <row r="118" spans="1:7" x14ac:dyDescent="0.2">
      <c r="A118" s="30"/>
      <c r="B118" s="86" t="s">
        <v>96</v>
      </c>
      <c r="C118" s="87">
        <v>7.78</v>
      </c>
      <c r="D118" s="457"/>
      <c r="E118" s="29"/>
    </row>
    <row r="119" spans="1:7" ht="13.5" thickBot="1" x14ac:dyDescent="0.25">
      <c r="A119" s="30"/>
      <c r="B119" s="75" t="s">
        <v>48</v>
      </c>
      <c r="C119" s="89">
        <v>834.97</v>
      </c>
      <c r="D119" s="76"/>
    </row>
    <row r="120" spans="1:7" ht="13.5" thickBot="1" x14ac:dyDescent="0.25">
      <c r="A120" s="30"/>
      <c r="B120" s="34"/>
      <c r="C120" s="66"/>
      <c r="E120" s="29"/>
    </row>
    <row r="121" spans="1:7" ht="14.25" thickBot="1" x14ac:dyDescent="0.3">
      <c r="A121" s="30"/>
      <c r="B121" s="67" t="s">
        <v>60</v>
      </c>
      <c r="C121" s="68">
        <f>SUM(C122:C122)</f>
        <v>762.79</v>
      </c>
      <c r="D121" s="341" t="s">
        <v>651</v>
      </c>
    </row>
    <row r="122" spans="1:7" ht="13.5" thickBot="1" x14ac:dyDescent="0.25">
      <c r="A122" s="30"/>
      <c r="B122" s="99" t="s">
        <v>48</v>
      </c>
      <c r="C122" s="466">
        <v>762.79</v>
      </c>
      <c r="D122" s="467"/>
      <c r="E122" s="29"/>
    </row>
    <row r="123" spans="1:7" ht="13.5" thickBot="1" x14ac:dyDescent="0.25">
      <c r="A123" s="30"/>
      <c r="D123" s="464"/>
      <c r="G123" s="29"/>
    </row>
    <row r="124" spans="1:7" ht="14.25" thickBot="1" x14ac:dyDescent="0.3">
      <c r="A124" s="30"/>
      <c r="B124" s="67" t="s">
        <v>89</v>
      </c>
      <c r="C124" s="68">
        <f>SUM(C125:C125)</f>
        <v>633.87</v>
      </c>
      <c r="D124" s="341" t="s">
        <v>651</v>
      </c>
      <c r="E124" s="29"/>
      <c r="F124" s="29"/>
    </row>
    <row r="125" spans="1:7" ht="13.5" thickBot="1" x14ac:dyDescent="0.25">
      <c r="A125" s="30"/>
      <c r="B125" s="99" t="s">
        <v>48</v>
      </c>
      <c r="C125" s="466">
        <v>633.87</v>
      </c>
      <c r="D125" s="467"/>
      <c r="E125" s="29"/>
    </row>
    <row r="126" spans="1:7" x14ac:dyDescent="0.2">
      <c r="D126" s="464"/>
    </row>
    <row r="127" spans="1:7" s="80" customFormat="1" x14ac:dyDescent="0.2">
      <c r="A127" s="449"/>
      <c r="B127" s="77" t="s">
        <v>49</v>
      </c>
      <c r="C127" s="78">
        <f>SUM(C124+C121+C117+C113+C107+C104+C100+C97+C90+C85+C80+C73+C61+C39+C12+C8)</f>
        <v>57704.119999999988</v>
      </c>
      <c r="D127" s="79"/>
      <c r="E127" s="109"/>
    </row>
    <row r="128" spans="1:7" s="80" customFormat="1" x14ac:dyDescent="0.2">
      <c r="A128" s="449"/>
      <c r="B128" s="77"/>
      <c r="C128" s="78" t="s">
        <v>97</v>
      </c>
      <c r="D128" s="79"/>
    </row>
    <row r="129" spans="1:4" x14ac:dyDescent="0.2">
      <c r="B129" s="81"/>
      <c r="C129" s="82"/>
      <c r="D129" s="391"/>
    </row>
    <row r="130" spans="1:4" s="81" customFormat="1" x14ac:dyDescent="0.2">
      <c r="A130" s="449" t="s">
        <v>50</v>
      </c>
      <c r="B130" s="33" t="s">
        <v>13</v>
      </c>
      <c r="C130" s="82"/>
      <c r="D130" s="33"/>
    </row>
    <row r="131" spans="1:4" s="81" customFormat="1" x14ac:dyDescent="0.2">
      <c r="A131" s="449"/>
      <c r="B131" s="33"/>
      <c r="C131" s="82"/>
      <c r="D131" s="33"/>
    </row>
    <row r="132" spans="1:4" s="81" customFormat="1" x14ac:dyDescent="0.2">
      <c r="A132" s="449"/>
      <c r="B132" s="34" t="s">
        <v>721</v>
      </c>
      <c r="C132" s="82">
        <v>120</v>
      </c>
      <c r="D132" s="33"/>
    </row>
    <row r="133" spans="1:4" s="81" customFormat="1" x14ac:dyDescent="0.2">
      <c r="A133" s="449"/>
      <c r="B133" s="34" t="s">
        <v>722</v>
      </c>
      <c r="C133" s="82">
        <v>120</v>
      </c>
      <c r="D133" s="33"/>
    </row>
    <row r="134" spans="1:4" s="81" customFormat="1" x14ac:dyDescent="0.2">
      <c r="A134" s="449"/>
      <c r="B134" s="34" t="s">
        <v>1236</v>
      </c>
      <c r="C134" s="82">
        <f>SUM(C132-C133)</f>
        <v>0</v>
      </c>
      <c r="D134" s="33"/>
    </row>
    <row r="135" spans="1:4" s="81" customFormat="1" x14ac:dyDescent="0.2">
      <c r="A135" s="449"/>
      <c r="B135" s="33"/>
      <c r="C135" s="82"/>
      <c r="D135" s="33"/>
    </row>
    <row r="136" spans="1:4" s="85" customFormat="1" ht="13.5" thickBot="1" x14ac:dyDescent="0.25">
      <c r="A136" s="468"/>
      <c r="B136" s="83" t="s">
        <v>227</v>
      </c>
      <c r="C136" s="84"/>
      <c r="D136" s="83"/>
    </row>
    <row r="137" spans="1:4" s="81" customFormat="1" ht="13.5" thickBot="1" x14ac:dyDescent="0.25">
      <c r="A137" s="449"/>
      <c r="B137" s="67" t="s">
        <v>1050</v>
      </c>
      <c r="C137" s="68">
        <f>SUM(C138:C138)</f>
        <v>0</v>
      </c>
      <c r="D137" s="527"/>
    </row>
    <row r="138" spans="1:4" s="395" customFormat="1" ht="13.5" thickBot="1" x14ac:dyDescent="0.25">
      <c r="A138" s="335"/>
      <c r="B138" s="121" t="s">
        <v>628</v>
      </c>
      <c r="C138" s="105">
        <v>0</v>
      </c>
      <c r="D138" s="475"/>
    </row>
    <row r="139" spans="1:4" s="81" customFormat="1" x14ac:dyDescent="0.2">
      <c r="A139" s="449"/>
      <c r="C139" s="82"/>
      <c r="D139" s="30"/>
    </row>
    <row r="140" spans="1:4" s="77" customFormat="1" x14ac:dyDescent="0.2">
      <c r="A140" s="449"/>
      <c r="B140" s="77" t="s">
        <v>49</v>
      </c>
      <c r="C140" s="78">
        <f>SUM(C137)</f>
        <v>0</v>
      </c>
    </row>
    <row r="141" spans="1:4" s="77" customFormat="1" x14ac:dyDescent="0.2">
      <c r="A141" s="449"/>
      <c r="C141" s="78"/>
    </row>
    <row r="142" spans="1:4" s="77" customFormat="1" x14ac:dyDescent="0.2">
      <c r="A142" s="449"/>
      <c r="C142" s="78"/>
    </row>
    <row r="143" spans="1:4" s="81" customFormat="1" x14ac:dyDescent="0.2">
      <c r="A143" s="449" t="s">
        <v>51</v>
      </c>
      <c r="B143" s="33" t="s">
        <v>52</v>
      </c>
      <c r="C143" s="82"/>
      <c r="D143" s="33"/>
    </row>
    <row r="144" spans="1:4" s="81" customFormat="1" x14ac:dyDescent="0.2">
      <c r="A144" s="449"/>
      <c r="B144" s="33"/>
      <c r="C144" s="82"/>
      <c r="D144" s="33"/>
    </row>
    <row r="145" spans="1:4" s="81" customFormat="1" x14ac:dyDescent="0.2">
      <c r="A145" s="449"/>
      <c r="B145" s="34" t="s">
        <v>721</v>
      </c>
      <c r="C145" s="82">
        <v>110.3</v>
      </c>
      <c r="D145" s="33" t="s">
        <v>97</v>
      </c>
    </row>
    <row r="146" spans="1:4" s="81" customFormat="1" x14ac:dyDescent="0.2">
      <c r="A146" s="449"/>
      <c r="B146" s="34" t="s">
        <v>722</v>
      </c>
      <c r="C146" s="82">
        <v>110.3</v>
      </c>
      <c r="D146" s="33"/>
    </row>
    <row r="147" spans="1:4" s="81" customFormat="1" x14ac:dyDescent="0.2">
      <c r="A147" s="449"/>
      <c r="B147" s="34" t="s">
        <v>1236</v>
      </c>
      <c r="C147" s="82">
        <f>SUM(C145-C146)</f>
        <v>0</v>
      </c>
      <c r="D147" s="33"/>
    </row>
    <row r="148" spans="1:4" s="81" customFormat="1" x14ac:dyDescent="0.2">
      <c r="A148" s="449"/>
      <c r="B148" s="34"/>
      <c r="C148" s="82"/>
      <c r="D148" s="33"/>
    </row>
    <row r="149" spans="1:4" s="33" customFormat="1" ht="13.5" thickBot="1" x14ac:dyDescent="0.25">
      <c r="A149" s="449"/>
      <c r="B149" s="83" t="s">
        <v>227</v>
      </c>
      <c r="C149" s="84"/>
      <c r="D149" s="83"/>
    </row>
    <row r="150" spans="1:4" s="33" customFormat="1" ht="14.25" thickBot="1" x14ac:dyDescent="0.3">
      <c r="A150" s="449"/>
      <c r="B150" s="67" t="s">
        <v>652</v>
      </c>
      <c r="C150" s="68">
        <f>SUM(C151:C151)</f>
        <v>110</v>
      </c>
      <c r="D150" s="341" t="s">
        <v>651</v>
      </c>
    </row>
    <row r="151" spans="1:4" s="33" customFormat="1" ht="14.25" thickBot="1" x14ac:dyDescent="0.3">
      <c r="A151" s="449"/>
      <c r="B151" s="75" t="s">
        <v>622</v>
      </c>
      <c r="C151" s="89">
        <v>110</v>
      </c>
      <c r="D151" s="470"/>
    </row>
    <row r="152" spans="1:4" s="33" customFormat="1" ht="13.5" thickBot="1" x14ac:dyDescent="0.25">
      <c r="A152" s="449"/>
      <c r="B152" s="83"/>
      <c r="C152" s="84"/>
      <c r="D152" s="83"/>
    </row>
    <row r="153" spans="1:4" ht="14.25" thickBot="1" x14ac:dyDescent="0.3">
      <c r="B153" s="67" t="s">
        <v>126</v>
      </c>
      <c r="C153" s="68">
        <f>SUM(C154:C154)</f>
        <v>110</v>
      </c>
      <c r="D153" s="341" t="s">
        <v>651</v>
      </c>
    </row>
    <row r="154" spans="1:4" ht="13.5" thickBot="1" x14ac:dyDescent="0.25">
      <c r="B154" s="104" t="s">
        <v>110</v>
      </c>
      <c r="C154" s="105">
        <v>110</v>
      </c>
      <c r="D154" s="469"/>
    </row>
    <row r="155" spans="1:4" s="33" customFormat="1" ht="13.5" thickBot="1" x14ac:dyDescent="0.25">
      <c r="A155" s="449"/>
      <c r="B155" s="34"/>
      <c r="C155" s="66"/>
      <c r="D155" s="30"/>
    </row>
    <row r="156" spans="1:4" s="33" customFormat="1" ht="14.25" thickBot="1" x14ac:dyDescent="0.3">
      <c r="A156" s="449"/>
      <c r="B156" s="67" t="s">
        <v>54</v>
      </c>
      <c r="C156" s="68">
        <f>SUM(C157)</f>
        <v>100</v>
      </c>
      <c r="D156" s="341" t="s">
        <v>651</v>
      </c>
    </row>
    <row r="157" spans="1:4" ht="13.5" thickBot="1" x14ac:dyDescent="0.25">
      <c r="B157" s="99" t="s">
        <v>48</v>
      </c>
      <c r="C157" s="466">
        <v>100</v>
      </c>
      <c r="D157" s="467"/>
    </row>
    <row r="158" spans="1:4" s="33" customFormat="1" x14ac:dyDescent="0.2">
      <c r="A158" s="449"/>
      <c r="B158" s="81"/>
      <c r="C158" s="82"/>
      <c r="D158" s="81"/>
    </row>
    <row r="159" spans="1:4" s="77" customFormat="1" x14ac:dyDescent="0.2">
      <c r="A159" s="449"/>
      <c r="B159" s="77" t="s">
        <v>49</v>
      </c>
      <c r="C159" s="78">
        <f>SUM(C156+C153+C150)</f>
        <v>320</v>
      </c>
    </row>
    <row r="160" spans="1:4" s="77" customFormat="1" x14ac:dyDescent="0.2">
      <c r="A160" s="449"/>
      <c r="C160" s="78"/>
    </row>
    <row r="161" spans="1:4" s="77" customFormat="1" x14ac:dyDescent="0.2">
      <c r="A161" s="449"/>
      <c r="C161" s="78"/>
    </row>
    <row r="162" spans="1:4" s="81" customFormat="1" x14ac:dyDescent="0.2">
      <c r="A162" s="449" t="s">
        <v>744</v>
      </c>
      <c r="B162" s="33" t="s">
        <v>53</v>
      </c>
      <c r="C162" s="82"/>
      <c r="D162" s="30"/>
    </row>
    <row r="163" spans="1:4" s="81" customFormat="1" x14ac:dyDescent="0.2">
      <c r="A163" s="449"/>
      <c r="B163" s="33"/>
      <c r="C163" s="82"/>
      <c r="D163" s="30"/>
    </row>
    <row r="164" spans="1:4" s="81" customFormat="1" ht="13.5" x14ac:dyDescent="0.25">
      <c r="A164" s="449"/>
      <c r="B164" s="34" t="s">
        <v>721</v>
      </c>
      <c r="C164" s="82">
        <v>403892.69</v>
      </c>
      <c r="D164" s="56"/>
    </row>
    <row r="165" spans="1:4" s="81" customFormat="1" x14ac:dyDescent="0.2">
      <c r="A165" s="449"/>
      <c r="B165" s="34" t="s">
        <v>722</v>
      </c>
      <c r="C165" s="82">
        <v>398219.92</v>
      </c>
      <c r="D165" s="30"/>
    </row>
    <row r="166" spans="1:4" s="81" customFormat="1" x14ac:dyDescent="0.2">
      <c r="A166" s="449"/>
      <c r="B166" s="34" t="s">
        <v>1236</v>
      </c>
      <c r="C166" s="82">
        <f>SUM(C164-C165)</f>
        <v>5672.7700000000186</v>
      </c>
      <c r="D166" s="33"/>
    </row>
    <row r="167" spans="1:4" s="81" customFormat="1" ht="13.5" x14ac:dyDescent="0.25">
      <c r="A167" s="449"/>
      <c r="B167" s="528"/>
      <c r="C167" s="82"/>
      <c r="D167" s="30"/>
    </row>
    <row r="168" spans="1:4" s="81" customFormat="1" ht="13.5" thickBot="1" x14ac:dyDescent="0.25">
      <c r="A168" s="449"/>
      <c r="B168" s="935" t="s">
        <v>1237</v>
      </c>
      <c r="C168" s="914"/>
      <c r="D168" s="914"/>
    </row>
    <row r="169" spans="1:4" s="81" customFormat="1" ht="14.25" thickBot="1" x14ac:dyDescent="0.3">
      <c r="A169" s="449"/>
      <c r="B169" s="67" t="s">
        <v>969</v>
      </c>
      <c r="C169" s="68">
        <f>SUM(C170-C171)</f>
        <v>3859.5599999999977</v>
      </c>
      <c r="D169" s="341" t="s">
        <v>651</v>
      </c>
    </row>
    <row r="170" spans="1:4" s="81" customFormat="1" ht="13.5" x14ac:dyDescent="0.25">
      <c r="A170" s="449"/>
      <c r="B170" s="86" t="s">
        <v>723</v>
      </c>
      <c r="C170" s="306">
        <v>404702.26</v>
      </c>
      <c r="D170" s="307"/>
    </row>
    <row r="171" spans="1:4" s="81" customFormat="1" ht="14.25" thickBot="1" x14ac:dyDescent="0.3">
      <c r="A171" s="449"/>
      <c r="B171" s="75" t="s">
        <v>55</v>
      </c>
      <c r="C171" s="89">
        <v>400842.7</v>
      </c>
      <c r="D171" s="90"/>
    </row>
    <row r="172" spans="1:4" s="81" customFormat="1" ht="13.5" thickBot="1" x14ac:dyDescent="0.25">
      <c r="A172" s="449"/>
      <c r="B172" s="526"/>
      <c r="C172" s="53"/>
      <c r="D172" s="53"/>
    </row>
    <row r="173" spans="1:4" s="81" customFormat="1" ht="14.25" thickBot="1" x14ac:dyDescent="0.3">
      <c r="A173" s="449"/>
      <c r="B173" s="67" t="s">
        <v>954</v>
      </c>
      <c r="C173" s="68">
        <f>SUM(C174-C175)</f>
        <v>2447.7900000000373</v>
      </c>
      <c r="D173" s="341" t="s">
        <v>651</v>
      </c>
    </row>
    <row r="174" spans="1:4" s="81" customFormat="1" ht="13.5" x14ac:dyDescent="0.25">
      <c r="A174" s="449"/>
      <c r="B174" s="86" t="s">
        <v>723</v>
      </c>
      <c r="C174" s="306">
        <v>395293.45</v>
      </c>
      <c r="D174" s="307"/>
    </row>
    <row r="175" spans="1:4" s="81" customFormat="1" ht="14.25" thickBot="1" x14ac:dyDescent="0.3">
      <c r="A175" s="449"/>
      <c r="B175" s="75" t="s">
        <v>55</v>
      </c>
      <c r="C175" s="89">
        <v>392845.66</v>
      </c>
      <c r="D175" s="90"/>
    </row>
    <row r="176" spans="1:4" s="81" customFormat="1" ht="13.5" thickBot="1" x14ac:dyDescent="0.25">
      <c r="A176" s="449"/>
      <c r="B176" s="526"/>
      <c r="C176" s="53"/>
      <c r="D176" s="53"/>
    </row>
    <row r="177" spans="1:4" s="81" customFormat="1" ht="14.25" thickBot="1" x14ac:dyDescent="0.3">
      <c r="A177" s="449"/>
      <c r="B177" s="67" t="s">
        <v>874</v>
      </c>
      <c r="C177" s="68">
        <f>SUM(C178-C179)</f>
        <v>1600.4500000000116</v>
      </c>
      <c r="D177" s="341" t="s">
        <v>651</v>
      </c>
    </row>
    <row r="178" spans="1:4" s="81" customFormat="1" ht="13.5" x14ac:dyDescent="0.25">
      <c r="A178" s="449"/>
      <c r="B178" s="86" t="s">
        <v>723</v>
      </c>
      <c r="C178" s="306">
        <v>358328.7</v>
      </c>
      <c r="D178" s="307"/>
    </row>
    <row r="179" spans="1:4" s="81" customFormat="1" ht="14.25" thickBot="1" x14ac:dyDescent="0.3">
      <c r="A179" s="449"/>
      <c r="B179" s="75" t="s">
        <v>55</v>
      </c>
      <c r="C179" s="89">
        <v>356728.25</v>
      </c>
      <c r="D179" s="90"/>
    </row>
    <row r="180" spans="1:4" s="81" customFormat="1" ht="13.5" thickBot="1" x14ac:dyDescent="0.25">
      <c r="A180" s="449"/>
      <c r="B180" s="526"/>
      <c r="C180" s="53"/>
      <c r="D180" s="53"/>
    </row>
    <row r="181" spans="1:4" s="81" customFormat="1" ht="14.25" thickBot="1" x14ac:dyDescent="0.3">
      <c r="A181" s="449"/>
      <c r="B181" s="67" t="s">
        <v>804</v>
      </c>
      <c r="C181" s="68">
        <f>SUM(C182-C183)</f>
        <v>1023.289999999979</v>
      </c>
      <c r="D181" s="341" t="s">
        <v>651</v>
      </c>
    </row>
    <row r="182" spans="1:4" s="81" customFormat="1" ht="13.5" x14ac:dyDescent="0.25">
      <c r="A182" s="449"/>
      <c r="B182" s="86" t="s">
        <v>723</v>
      </c>
      <c r="C182" s="306">
        <v>353447.85</v>
      </c>
      <c r="D182" s="307"/>
    </row>
    <row r="183" spans="1:4" s="81" customFormat="1" ht="14.25" thickBot="1" x14ac:dyDescent="0.3">
      <c r="A183" s="449"/>
      <c r="B183" s="75" t="s">
        <v>55</v>
      </c>
      <c r="C183" s="89">
        <v>352424.56</v>
      </c>
      <c r="D183" s="90"/>
    </row>
    <row r="184" spans="1:4" s="81" customFormat="1" ht="13.5" thickBot="1" x14ac:dyDescent="0.25">
      <c r="A184" s="449"/>
      <c r="B184" s="34"/>
      <c r="C184" s="82"/>
      <c r="D184" s="30"/>
    </row>
    <row r="185" spans="1:4" s="81" customFormat="1" ht="14.25" thickBot="1" x14ac:dyDescent="0.3">
      <c r="A185" s="449"/>
      <c r="B185" s="67" t="s">
        <v>774</v>
      </c>
      <c r="C185" s="68">
        <f>SUM(C186-C187)</f>
        <v>1472.3800000000047</v>
      </c>
      <c r="D185" s="341" t="s">
        <v>651</v>
      </c>
    </row>
    <row r="186" spans="1:4" s="81" customFormat="1" ht="13.5" x14ac:dyDescent="0.25">
      <c r="A186" s="449"/>
      <c r="B186" s="86" t="s">
        <v>723</v>
      </c>
      <c r="C186" s="306">
        <v>300936.33</v>
      </c>
      <c r="D186" s="307"/>
    </row>
    <row r="187" spans="1:4" s="81" customFormat="1" ht="14.25" thickBot="1" x14ac:dyDescent="0.3">
      <c r="A187" s="449"/>
      <c r="B187" s="75" t="s">
        <v>55</v>
      </c>
      <c r="C187" s="89">
        <v>299463.95</v>
      </c>
      <c r="D187" s="90"/>
    </row>
    <row r="188" spans="1:4" s="81" customFormat="1" ht="14.25" thickBot="1" x14ac:dyDescent="0.3">
      <c r="A188" s="449"/>
      <c r="B188" s="30"/>
      <c r="C188" s="100"/>
      <c r="D188" s="56"/>
    </row>
    <row r="189" spans="1:4" s="81" customFormat="1" ht="14.25" thickBot="1" x14ac:dyDescent="0.3">
      <c r="A189" s="449"/>
      <c r="B189" s="67" t="s">
        <v>718</v>
      </c>
      <c r="C189" s="68">
        <f>SUM(C190-C191)</f>
        <v>903.03000000002794</v>
      </c>
      <c r="D189" s="341" t="s">
        <v>651</v>
      </c>
    </row>
    <row r="190" spans="1:4" s="81" customFormat="1" ht="13.5" x14ac:dyDescent="0.25">
      <c r="A190" s="449"/>
      <c r="B190" s="86" t="s">
        <v>723</v>
      </c>
      <c r="C190" s="306">
        <v>299178.84000000003</v>
      </c>
      <c r="D190" s="307"/>
    </row>
    <row r="191" spans="1:4" s="81" customFormat="1" ht="14.25" thickBot="1" x14ac:dyDescent="0.3">
      <c r="A191" s="449"/>
      <c r="B191" s="75" t="s">
        <v>55</v>
      </c>
      <c r="C191" s="89">
        <v>298275.81</v>
      </c>
      <c r="D191" s="90"/>
    </row>
    <row r="192" spans="1:4" s="81" customFormat="1" ht="13.5" thickBot="1" x14ac:dyDescent="0.25">
      <c r="A192" s="449"/>
      <c r="B192" s="53"/>
      <c r="C192" s="53"/>
      <c r="D192" s="53"/>
    </row>
    <row r="193" spans="1:4" s="81" customFormat="1" ht="14.25" thickBot="1" x14ac:dyDescent="0.3">
      <c r="A193" s="449"/>
      <c r="B193" s="67" t="s">
        <v>652</v>
      </c>
      <c r="C193" s="68">
        <f>SUM(C194-C195)</f>
        <v>444.59999999997672</v>
      </c>
      <c r="D193" s="341" t="s">
        <v>651</v>
      </c>
    </row>
    <row r="194" spans="1:4" s="81" customFormat="1" ht="13.5" x14ac:dyDescent="0.25">
      <c r="A194" s="449"/>
      <c r="B194" s="86" t="s">
        <v>723</v>
      </c>
      <c r="C194" s="306">
        <v>298188.23</v>
      </c>
      <c r="D194" s="307"/>
    </row>
    <row r="195" spans="1:4" s="81" customFormat="1" ht="14.25" thickBot="1" x14ac:dyDescent="0.3">
      <c r="A195" s="449"/>
      <c r="B195" s="75" t="s">
        <v>55</v>
      </c>
      <c r="C195" s="89">
        <v>297743.63</v>
      </c>
      <c r="D195" s="90"/>
    </row>
    <row r="196" spans="1:4" s="81" customFormat="1" ht="14.25" thickBot="1" x14ac:dyDescent="0.3">
      <c r="A196" s="449"/>
      <c r="B196" s="30"/>
      <c r="C196" s="100"/>
      <c r="D196" s="56"/>
    </row>
    <row r="197" spans="1:4" s="81" customFormat="1" ht="14.25" thickBot="1" x14ac:dyDescent="0.3">
      <c r="A197" s="449"/>
      <c r="B197" s="67" t="s">
        <v>624</v>
      </c>
      <c r="C197" s="68">
        <f>SUM(C198-C199)</f>
        <v>339.97999999998137</v>
      </c>
      <c r="D197" s="341" t="s">
        <v>651</v>
      </c>
    </row>
    <row r="198" spans="1:4" s="81" customFormat="1" ht="13.5" x14ac:dyDescent="0.25">
      <c r="A198" s="449"/>
      <c r="B198" s="86" t="s">
        <v>723</v>
      </c>
      <c r="C198" s="306">
        <v>313768.32000000001</v>
      </c>
      <c r="D198" s="307"/>
    </row>
    <row r="199" spans="1:4" s="81" customFormat="1" ht="14.25" thickBot="1" x14ac:dyDescent="0.3">
      <c r="A199" s="449"/>
      <c r="B199" s="75" t="s">
        <v>55</v>
      </c>
      <c r="C199" s="89">
        <v>313428.34000000003</v>
      </c>
      <c r="D199" s="90"/>
    </row>
    <row r="200" spans="1:4" s="81" customFormat="1" ht="13.5" thickBot="1" x14ac:dyDescent="0.25">
      <c r="A200" s="449"/>
      <c r="B200" s="33"/>
      <c r="C200" s="82"/>
      <c r="D200" s="30"/>
    </row>
    <row r="201" spans="1:4" s="81" customFormat="1" ht="14.25" thickBot="1" x14ac:dyDescent="0.3">
      <c r="A201" s="449"/>
      <c r="B201" s="67" t="s">
        <v>259</v>
      </c>
      <c r="C201" s="68">
        <f>SUM(C202-C203)</f>
        <v>1032.5599999999977</v>
      </c>
      <c r="D201" s="341" t="s">
        <v>651</v>
      </c>
    </row>
    <row r="202" spans="1:4" s="81" customFormat="1" ht="13.5" x14ac:dyDescent="0.25">
      <c r="A202" s="449"/>
      <c r="B202" s="86" t="s">
        <v>723</v>
      </c>
      <c r="C202" s="87">
        <v>317323.44</v>
      </c>
      <c r="D202" s="88"/>
    </row>
    <row r="203" spans="1:4" s="81" customFormat="1" ht="14.25" thickBot="1" x14ac:dyDescent="0.3">
      <c r="A203" s="449"/>
      <c r="B203" s="75" t="s">
        <v>55</v>
      </c>
      <c r="C203" s="89">
        <v>316290.88</v>
      </c>
      <c r="D203" s="90"/>
    </row>
    <row r="204" spans="1:4" s="81" customFormat="1" ht="13.5" thickBot="1" x14ac:dyDescent="0.25">
      <c r="A204" s="449"/>
      <c r="B204" s="83"/>
      <c r="C204" s="84"/>
      <c r="D204" s="83"/>
    </row>
    <row r="205" spans="1:4" s="81" customFormat="1" ht="14.25" customHeight="1" thickBot="1" x14ac:dyDescent="0.3">
      <c r="A205" s="449"/>
      <c r="B205" s="67" t="s">
        <v>225</v>
      </c>
      <c r="C205" s="68">
        <f>SUM(C206-C207)</f>
        <v>691.38000000000466</v>
      </c>
      <c r="D205" s="341" t="s">
        <v>651</v>
      </c>
    </row>
    <row r="206" spans="1:4" s="81" customFormat="1" ht="13.5" x14ac:dyDescent="0.25">
      <c r="A206" s="449"/>
      <c r="B206" s="86" t="s">
        <v>723</v>
      </c>
      <c r="C206" s="87">
        <v>323661.7</v>
      </c>
      <c r="D206" s="88"/>
    </row>
    <row r="207" spans="1:4" s="81" customFormat="1" ht="14.25" thickBot="1" x14ac:dyDescent="0.3">
      <c r="A207" s="449"/>
      <c r="B207" s="75" t="s">
        <v>55</v>
      </c>
      <c r="C207" s="89">
        <v>322970.32</v>
      </c>
      <c r="D207" s="90"/>
    </row>
    <row r="208" spans="1:4" s="81" customFormat="1" ht="13.5" thickBot="1" x14ac:dyDescent="0.25">
      <c r="A208" s="449"/>
      <c r="B208" s="33"/>
      <c r="C208" s="82"/>
      <c r="D208" s="30"/>
    </row>
    <row r="209" spans="1:4" ht="14.25" thickBot="1" x14ac:dyDescent="0.3">
      <c r="B209" s="67" t="s">
        <v>126</v>
      </c>
      <c r="C209" s="68">
        <f>SUM(C210-C211)</f>
        <v>1698.7600000000093</v>
      </c>
      <c r="D209" s="341" t="s">
        <v>651</v>
      </c>
    </row>
    <row r="210" spans="1:4" ht="12.75" customHeight="1" x14ac:dyDescent="0.25">
      <c r="B210" s="86" t="s">
        <v>723</v>
      </c>
      <c r="C210" s="87">
        <v>331574.15000000002</v>
      </c>
      <c r="D210" s="88"/>
    </row>
    <row r="211" spans="1:4" ht="13.5" customHeight="1" thickBot="1" x14ac:dyDescent="0.3">
      <c r="A211" s="30"/>
      <c r="B211" s="75" t="s">
        <v>55</v>
      </c>
      <c r="C211" s="89">
        <v>329875.39</v>
      </c>
      <c r="D211" s="90"/>
    </row>
    <row r="212" spans="1:4" ht="14.25" thickBot="1" x14ac:dyDescent="0.25">
      <c r="A212" s="30"/>
      <c r="D212" s="471"/>
    </row>
    <row r="213" spans="1:4" ht="14.25" thickBot="1" x14ac:dyDescent="0.3">
      <c r="A213" s="30"/>
      <c r="B213" s="67" t="s">
        <v>111</v>
      </c>
      <c r="C213" s="68">
        <f>SUM(C214-C215)</f>
        <v>268.60000000003492</v>
      </c>
      <c r="D213" s="341" t="s">
        <v>651</v>
      </c>
    </row>
    <row r="214" spans="1:4" ht="13.5" x14ac:dyDescent="0.25">
      <c r="A214" s="30"/>
      <c r="B214" s="86" t="s">
        <v>723</v>
      </c>
      <c r="C214" s="87">
        <v>295282.2</v>
      </c>
      <c r="D214" s="88"/>
    </row>
    <row r="215" spans="1:4" ht="14.25" thickBot="1" x14ac:dyDescent="0.3">
      <c r="A215" s="30"/>
      <c r="B215" s="75" t="s">
        <v>55</v>
      </c>
      <c r="C215" s="89">
        <v>295013.59999999998</v>
      </c>
      <c r="D215" s="90"/>
    </row>
    <row r="216" spans="1:4" ht="14.25" thickBot="1" x14ac:dyDescent="0.3">
      <c r="A216" s="30"/>
      <c r="D216" s="56"/>
    </row>
    <row r="217" spans="1:4" ht="14.25" thickBot="1" x14ac:dyDescent="0.3">
      <c r="A217" s="30"/>
      <c r="B217" s="67" t="s">
        <v>98</v>
      </c>
      <c r="C217" s="68">
        <f>SUM(C218-C219)</f>
        <v>0</v>
      </c>
      <c r="D217" s="341" t="s">
        <v>651</v>
      </c>
    </row>
    <row r="218" spans="1:4" ht="13.5" x14ac:dyDescent="0.25">
      <c r="A218" s="30"/>
      <c r="B218" s="86" t="s">
        <v>723</v>
      </c>
      <c r="C218" s="87">
        <v>285767.84999999998</v>
      </c>
      <c r="D218" s="88"/>
    </row>
    <row r="219" spans="1:4" ht="14.25" thickBot="1" x14ac:dyDescent="0.3">
      <c r="A219" s="30"/>
      <c r="B219" s="75" t="s">
        <v>55</v>
      </c>
      <c r="C219" s="89">
        <v>285767.84999999998</v>
      </c>
      <c r="D219" s="90"/>
    </row>
    <row r="220" spans="1:4" ht="13.5" thickBot="1" x14ac:dyDescent="0.25">
      <c r="A220" s="30"/>
      <c r="B220" s="83"/>
      <c r="C220" s="84"/>
      <c r="D220" s="83"/>
    </row>
    <row r="221" spans="1:4" ht="14.25" thickBot="1" x14ac:dyDescent="0.3">
      <c r="A221" s="30"/>
      <c r="B221" s="67" t="s">
        <v>54</v>
      </c>
      <c r="C221" s="68">
        <f>SUM(C222-C223)</f>
        <v>1162.1699999999837</v>
      </c>
      <c r="D221" s="341" t="s">
        <v>651</v>
      </c>
    </row>
    <row r="222" spans="1:4" ht="13.5" x14ac:dyDescent="0.25">
      <c r="A222" s="30"/>
      <c r="B222" s="86" t="s">
        <v>723</v>
      </c>
      <c r="C222" s="87">
        <v>265148.71999999997</v>
      </c>
      <c r="D222" s="88"/>
    </row>
    <row r="223" spans="1:4" ht="14.25" thickBot="1" x14ac:dyDescent="0.3">
      <c r="A223" s="30"/>
      <c r="B223" s="75" t="s">
        <v>55</v>
      </c>
      <c r="C223" s="89">
        <v>263986.55</v>
      </c>
      <c r="D223" s="90"/>
    </row>
    <row r="224" spans="1:4" ht="13.5" thickBot="1" x14ac:dyDescent="0.25">
      <c r="A224" s="30"/>
      <c r="B224" s="83"/>
      <c r="C224" s="84"/>
      <c r="D224" s="83"/>
    </row>
    <row r="225" spans="1:6" ht="14.25" thickBot="1" x14ac:dyDescent="0.3">
      <c r="A225" s="30"/>
      <c r="B225" s="67" t="s">
        <v>60</v>
      </c>
      <c r="C225" s="68">
        <f>SUM(C226-C227)</f>
        <v>541.49000000001979</v>
      </c>
      <c r="D225" s="341" t="s">
        <v>651</v>
      </c>
      <c r="E225" s="29"/>
    </row>
    <row r="226" spans="1:6" x14ac:dyDescent="0.2">
      <c r="A226" s="30"/>
      <c r="B226" s="86" t="s">
        <v>723</v>
      </c>
      <c r="C226" s="87">
        <v>246654.92</v>
      </c>
      <c r="D226" s="91"/>
    </row>
    <row r="227" spans="1:6" ht="13.5" thickBot="1" x14ac:dyDescent="0.25">
      <c r="B227" s="75" t="s">
        <v>55</v>
      </c>
      <c r="C227" s="89">
        <v>246113.43</v>
      </c>
      <c r="D227" s="92"/>
      <c r="F227" s="29"/>
    </row>
    <row r="228" spans="1:6" ht="13.5" thickBot="1" x14ac:dyDescent="0.25">
      <c r="B228" s="83"/>
      <c r="C228" s="84"/>
      <c r="D228" s="83"/>
    </row>
    <row r="229" spans="1:6" ht="14.25" thickBot="1" x14ac:dyDescent="0.3">
      <c r="B229" s="67" t="s">
        <v>89</v>
      </c>
      <c r="C229" s="68">
        <f>SUM(C230-C231)</f>
        <v>253.45999999999185</v>
      </c>
      <c r="D229" s="341" t="s">
        <v>651</v>
      </c>
      <c r="F229" s="29"/>
    </row>
    <row r="230" spans="1:6" x14ac:dyDescent="0.2">
      <c r="B230" s="86" t="s">
        <v>723</v>
      </c>
      <c r="C230" s="87">
        <v>232456.81</v>
      </c>
      <c r="D230" s="91"/>
      <c r="E230" s="29"/>
    </row>
    <row r="231" spans="1:6" ht="13.5" thickBot="1" x14ac:dyDescent="0.25">
      <c r="B231" s="75" t="s">
        <v>55</v>
      </c>
      <c r="C231" s="89">
        <v>232203.35</v>
      </c>
      <c r="D231" s="92"/>
    </row>
    <row r="232" spans="1:6" ht="13.5" thickBot="1" x14ac:dyDescent="0.25"/>
    <row r="233" spans="1:6" ht="14.25" thickBot="1" x14ac:dyDescent="0.3">
      <c r="B233" s="67" t="s">
        <v>88</v>
      </c>
      <c r="C233" s="68">
        <f>SUM(C234-C235)</f>
        <v>369.51999999998952</v>
      </c>
      <c r="D233" s="341" t="s">
        <v>651</v>
      </c>
      <c r="E233" s="29"/>
    </row>
    <row r="234" spans="1:6" x14ac:dyDescent="0.2">
      <c r="B234" s="86" t="s">
        <v>723</v>
      </c>
      <c r="C234" s="87">
        <v>211287.9</v>
      </c>
      <c r="D234" s="91"/>
    </row>
    <row r="235" spans="1:6" ht="13.5" thickBot="1" x14ac:dyDescent="0.25">
      <c r="B235" s="75" t="s">
        <v>55</v>
      </c>
      <c r="C235" s="89">
        <v>210918.38</v>
      </c>
      <c r="D235" s="92"/>
      <c r="E235" s="29"/>
      <c r="F235" s="29"/>
    </row>
    <row r="236" spans="1:6" ht="13.5" thickBot="1" x14ac:dyDescent="0.25">
      <c r="E236" s="29"/>
      <c r="F236" s="29"/>
    </row>
    <row r="237" spans="1:6" ht="14.25" thickBot="1" x14ac:dyDescent="0.3">
      <c r="B237" s="67" t="s">
        <v>87</v>
      </c>
      <c r="C237" s="68">
        <f>SUM(C238-C239)</f>
        <v>98.309999999997672</v>
      </c>
      <c r="D237" s="341" t="s">
        <v>651</v>
      </c>
      <c r="E237" s="29"/>
      <c r="F237" s="29"/>
    </row>
    <row r="238" spans="1:6" x14ac:dyDescent="0.2">
      <c r="B238" s="86" t="s">
        <v>723</v>
      </c>
      <c r="C238" s="87">
        <v>210156.51</v>
      </c>
      <c r="D238" s="91"/>
      <c r="E238" s="29"/>
      <c r="F238" s="29"/>
    </row>
    <row r="239" spans="1:6" ht="13.5" thickBot="1" x14ac:dyDescent="0.25">
      <c r="B239" s="75" t="s">
        <v>55</v>
      </c>
      <c r="C239" s="89">
        <v>210058.2</v>
      </c>
      <c r="D239" s="92"/>
      <c r="E239" s="29"/>
      <c r="F239" s="29"/>
    </row>
    <row r="240" spans="1:6" x14ac:dyDescent="0.2">
      <c r="E240" s="29"/>
      <c r="F240" s="29"/>
    </row>
    <row r="241" spans="1:5" s="80" customFormat="1" x14ac:dyDescent="0.2">
      <c r="A241" s="449"/>
      <c r="B241" s="77" t="s">
        <v>49</v>
      </c>
      <c r="C241" s="78">
        <f>SUM(C237+C233+C229+C225+C221+C217+C213+C209+C205+C201+C197+C193+C189+C185+C181+C177+C173+C169+C166)</f>
        <v>23880.100000000064</v>
      </c>
      <c r="D241" s="77"/>
      <c r="E241" s="109"/>
    </row>
    <row r="242" spans="1:5" s="80" customFormat="1" x14ac:dyDescent="0.2">
      <c r="A242" s="449"/>
      <c r="B242" s="77"/>
      <c r="C242" s="78" t="s">
        <v>632</v>
      </c>
      <c r="D242" s="79"/>
      <c r="E242" s="109"/>
    </row>
    <row r="243" spans="1:5" s="80" customFormat="1" x14ac:dyDescent="0.2">
      <c r="A243" s="449" t="s">
        <v>775</v>
      </c>
      <c r="B243" s="33" t="s">
        <v>714</v>
      </c>
      <c r="C243" s="78"/>
      <c r="D243" s="77"/>
    </row>
    <row r="244" spans="1:5" s="80" customFormat="1" x14ac:dyDescent="0.2">
      <c r="A244" s="449"/>
      <c r="B244" s="77"/>
      <c r="C244" s="78"/>
      <c r="D244" s="77"/>
    </row>
    <row r="245" spans="1:5" s="80" customFormat="1" x14ac:dyDescent="0.2">
      <c r="A245" s="449"/>
      <c r="B245" s="34" t="s">
        <v>721</v>
      </c>
      <c r="C245" s="82">
        <v>15756.9</v>
      </c>
      <c r="D245" s="30"/>
    </row>
    <row r="246" spans="1:5" s="80" customFormat="1" x14ac:dyDescent="0.2">
      <c r="A246" s="449"/>
      <c r="B246" s="34" t="s">
        <v>722</v>
      </c>
      <c r="C246" s="82">
        <v>15618.83</v>
      </c>
      <c r="D246" s="30"/>
    </row>
    <row r="247" spans="1:5" s="80" customFormat="1" x14ac:dyDescent="0.2">
      <c r="A247" s="449"/>
      <c r="B247" s="34" t="s">
        <v>1236</v>
      </c>
      <c r="C247" s="82">
        <f>SUM(C245-C246)</f>
        <v>138.06999999999971</v>
      </c>
      <c r="D247" s="83"/>
    </row>
    <row r="248" spans="1:5" s="80" customFormat="1" ht="13.5" thickBot="1" x14ac:dyDescent="0.25">
      <c r="A248" s="449"/>
      <c r="B248" s="34"/>
      <c r="C248" s="82"/>
      <c r="D248" s="30"/>
    </row>
    <row r="249" spans="1:5" s="80" customFormat="1" ht="14.25" thickBot="1" x14ac:dyDescent="0.3">
      <c r="A249" s="449"/>
      <c r="B249" s="67" t="s">
        <v>1238</v>
      </c>
      <c r="C249" s="68">
        <f>SUM(C250:C250)</f>
        <v>138.07</v>
      </c>
      <c r="D249" s="414"/>
    </row>
    <row r="250" spans="1:5" s="80" customFormat="1" ht="14.25" thickBot="1" x14ac:dyDescent="0.3">
      <c r="A250" s="449"/>
      <c r="B250" s="75" t="s">
        <v>1239</v>
      </c>
      <c r="C250" s="89">
        <v>138.07</v>
      </c>
      <c r="D250" s="90"/>
    </row>
    <row r="251" spans="1:5" s="80" customFormat="1" x14ac:dyDescent="0.2">
      <c r="A251" s="449"/>
      <c r="B251" s="77"/>
      <c r="C251" s="78"/>
      <c r="D251" s="77"/>
    </row>
    <row r="252" spans="1:5" s="80" customFormat="1" x14ac:dyDescent="0.2">
      <c r="A252" s="449"/>
      <c r="B252" s="77" t="s">
        <v>49</v>
      </c>
      <c r="C252" s="78">
        <f>SUM(C249)</f>
        <v>138.07</v>
      </c>
      <c r="D252" s="30"/>
    </row>
    <row r="253" spans="1:5" s="80" customFormat="1" x14ac:dyDescent="0.2">
      <c r="A253" s="449"/>
      <c r="B253" s="77"/>
      <c r="C253" s="78"/>
      <c r="D253" s="30"/>
    </row>
    <row r="254" spans="1:5" s="80" customFormat="1" x14ac:dyDescent="0.2">
      <c r="A254" s="449"/>
      <c r="B254" s="77"/>
      <c r="C254" s="78"/>
      <c r="D254" s="30"/>
    </row>
    <row r="255" spans="1:5" s="81" customFormat="1" x14ac:dyDescent="0.2">
      <c r="A255" s="449" t="s">
        <v>56</v>
      </c>
      <c r="B255" s="33" t="s">
        <v>57</v>
      </c>
      <c r="C255" s="82"/>
      <c r="D255" s="33"/>
    </row>
    <row r="256" spans="1:5" s="81" customFormat="1" x14ac:dyDescent="0.2">
      <c r="A256" s="449"/>
      <c r="B256" s="33"/>
      <c r="C256" s="82"/>
      <c r="D256" s="33"/>
    </row>
    <row r="257" spans="1:6" s="81" customFormat="1" x14ac:dyDescent="0.2">
      <c r="A257" s="449"/>
      <c r="B257" s="34" t="s">
        <v>724</v>
      </c>
      <c r="C257" s="66">
        <v>16835.79</v>
      </c>
      <c r="D257" s="33"/>
      <c r="F257" s="81" t="s">
        <v>97</v>
      </c>
    </row>
    <row r="258" spans="1:6" s="81" customFormat="1" x14ac:dyDescent="0.2">
      <c r="A258" s="449"/>
      <c r="B258" s="34" t="s">
        <v>1052</v>
      </c>
      <c r="C258" s="66">
        <v>16181.86</v>
      </c>
      <c r="D258" s="33"/>
    </row>
    <row r="259" spans="1:6" s="81" customFormat="1" x14ac:dyDescent="0.2">
      <c r="A259" s="449"/>
      <c r="B259" s="34" t="s">
        <v>1236</v>
      </c>
      <c r="C259" s="66">
        <f>SUM(C257-C258)</f>
        <v>653.93000000000029</v>
      </c>
      <c r="D259" s="32"/>
    </row>
    <row r="260" spans="1:6" s="81" customFormat="1" ht="13.5" thickBot="1" x14ac:dyDescent="0.25">
      <c r="A260" s="449"/>
      <c r="B260" s="34"/>
      <c r="C260" s="66"/>
      <c r="D260" s="33"/>
    </row>
    <row r="261" spans="1:6" s="81" customFormat="1" ht="14.25" thickBot="1" x14ac:dyDescent="0.3">
      <c r="A261" s="449"/>
      <c r="B261" s="67" t="s">
        <v>1051</v>
      </c>
      <c r="C261" s="68">
        <f>SUM(C262:C276)</f>
        <v>338.49</v>
      </c>
      <c r="D261" s="341" t="s">
        <v>651</v>
      </c>
    </row>
    <row r="262" spans="1:6" s="81" customFormat="1" ht="13.5" x14ac:dyDescent="0.2">
      <c r="A262" s="449"/>
      <c r="B262" s="224" t="s">
        <v>961</v>
      </c>
      <c r="C262" s="306">
        <v>20</v>
      </c>
      <c r="D262" s="343"/>
    </row>
    <row r="263" spans="1:6" s="81" customFormat="1" ht="13.5" x14ac:dyDescent="0.2">
      <c r="A263" s="449"/>
      <c r="B263" s="230" t="s">
        <v>1053</v>
      </c>
      <c r="C263" s="306">
        <v>30</v>
      </c>
      <c r="D263" s="343"/>
    </row>
    <row r="264" spans="1:6" s="81" customFormat="1" ht="13.5" x14ac:dyDescent="0.2">
      <c r="A264" s="449"/>
      <c r="B264" s="230" t="s">
        <v>811</v>
      </c>
      <c r="C264" s="306">
        <v>30</v>
      </c>
      <c r="D264" s="343"/>
    </row>
    <row r="265" spans="1:6" s="81" customFormat="1" ht="13.5" x14ac:dyDescent="0.2">
      <c r="A265" s="449"/>
      <c r="B265" s="230" t="s">
        <v>812</v>
      </c>
      <c r="C265" s="306">
        <v>30</v>
      </c>
      <c r="D265" s="343"/>
    </row>
    <row r="266" spans="1:6" s="81" customFormat="1" ht="13.5" x14ac:dyDescent="0.2">
      <c r="A266" s="449"/>
      <c r="B266" s="230" t="s">
        <v>1054</v>
      </c>
      <c r="C266" s="306">
        <v>15</v>
      </c>
      <c r="D266" s="343"/>
    </row>
    <row r="267" spans="1:6" s="81" customFormat="1" ht="13.5" x14ac:dyDescent="0.2">
      <c r="A267" s="449"/>
      <c r="B267" s="230" t="s">
        <v>1055</v>
      </c>
      <c r="C267" s="306">
        <v>30</v>
      </c>
      <c r="D267" s="343"/>
    </row>
    <row r="268" spans="1:6" s="81" customFormat="1" ht="13.5" x14ac:dyDescent="0.2">
      <c r="A268" s="449"/>
      <c r="B268" s="230" t="s">
        <v>970</v>
      </c>
      <c r="C268" s="306">
        <v>25</v>
      </c>
      <c r="D268" s="343"/>
    </row>
    <row r="269" spans="1:6" s="81" customFormat="1" ht="13.5" x14ac:dyDescent="0.2">
      <c r="A269" s="449"/>
      <c r="B269" s="230" t="s">
        <v>808</v>
      </c>
      <c r="C269" s="306">
        <v>5</v>
      </c>
      <c r="D269" s="343"/>
    </row>
    <row r="270" spans="1:6" s="81" customFormat="1" ht="13.5" x14ac:dyDescent="0.2">
      <c r="A270" s="449"/>
      <c r="B270" s="230" t="s">
        <v>1056</v>
      </c>
      <c r="C270" s="306">
        <v>30</v>
      </c>
      <c r="D270" s="343"/>
    </row>
    <row r="271" spans="1:6" s="81" customFormat="1" ht="13.5" x14ac:dyDescent="0.2">
      <c r="A271" s="449"/>
      <c r="B271" s="230" t="s">
        <v>1057</v>
      </c>
      <c r="C271" s="306">
        <v>6.73</v>
      </c>
      <c r="D271" s="343"/>
    </row>
    <row r="272" spans="1:6" s="81" customFormat="1" ht="13.5" x14ac:dyDescent="0.2">
      <c r="A272" s="449"/>
      <c r="B272" s="230" t="s">
        <v>1058</v>
      </c>
      <c r="C272" s="306">
        <v>10</v>
      </c>
      <c r="D272" s="343"/>
    </row>
    <row r="273" spans="1:4" s="81" customFormat="1" ht="13.5" x14ac:dyDescent="0.2">
      <c r="A273" s="449"/>
      <c r="B273" s="230" t="s">
        <v>963</v>
      </c>
      <c r="C273" s="306">
        <v>30</v>
      </c>
      <c r="D273" s="343"/>
    </row>
    <row r="274" spans="1:4" s="81" customFormat="1" ht="13.5" x14ac:dyDescent="0.2">
      <c r="A274" s="449"/>
      <c r="B274" s="230" t="s">
        <v>1059</v>
      </c>
      <c r="C274" s="306">
        <v>16.760000000000002</v>
      </c>
      <c r="D274" s="343"/>
    </row>
    <row r="275" spans="1:4" s="81" customFormat="1" ht="13.5" x14ac:dyDescent="0.2">
      <c r="A275" s="449"/>
      <c r="B275" s="74" t="s">
        <v>966</v>
      </c>
      <c r="C275" s="453">
        <v>30</v>
      </c>
      <c r="D275" s="529"/>
    </row>
    <row r="276" spans="1:4" s="81" customFormat="1" ht="14.25" thickBot="1" x14ac:dyDescent="0.25">
      <c r="A276" s="449"/>
      <c r="B276" s="75" t="s">
        <v>967</v>
      </c>
      <c r="C276" s="89">
        <v>30</v>
      </c>
      <c r="D276" s="530"/>
    </row>
    <row r="277" spans="1:4" s="81" customFormat="1" ht="14.25" thickBot="1" x14ac:dyDescent="0.3">
      <c r="A277" s="449"/>
      <c r="B277" s="472"/>
      <c r="C277" s="66"/>
      <c r="D277" s="83"/>
    </row>
    <row r="278" spans="1:4" s="81" customFormat="1" ht="14.25" thickBot="1" x14ac:dyDescent="0.3">
      <c r="A278" s="449"/>
      <c r="B278" s="67" t="s">
        <v>960</v>
      </c>
      <c r="C278" s="68">
        <f>SUM(C279:C289)</f>
        <v>307.5</v>
      </c>
      <c r="D278" s="341" t="s">
        <v>651</v>
      </c>
    </row>
    <row r="279" spans="1:4" s="81" customFormat="1" ht="13.5" x14ac:dyDescent="0.2">
      <c r="A279" s="449"/>
      <c r="B279" s="224" t="s">
        <v>871</v>
      </c>
      <c r="C279" s="306">
        <v>60</v>
      </c>
      <c r="D279" s="343"/>
    </row>
    <row r="280" spans="1:4" s="81" customFormat="1" ht="13.5" x14ac:dyDescent="0.2">
      <c r="A280" s="449"/>
      <c r="B280" s="230" t="s">
        <v>961</v>
      </c>
      <c r="C280" s="306">
        <v>20</v>
      </c>
      <c r="D280" s="343"/>
    </row>
    <row r="281" spans="1:4" s="81" customFormat="1" ht="13.5" x14ac:dyDescent="0.2">
      <c r="A281" s="449"/>
      <c r="B281" s="230" t="s">
        <v>811</v>
      </c>
      <c r="C281" s="306">
        <v>30</v>
      </c>
      <c r="D281" s="343"/>
    </row>
    <row r="282" spans="1:4" s="81" customFormat="1" ht="13.5" x14ac:dyDescent="0.2">
      <c r="A282" s="449"/>
      <c r="B282" s="230" t="s">
        <v>808</v>
      </c>
      <c r="C282" s="306">
        <v>5</v>
      </c>
      <c r="D282" s="343"/>
    </row>
    <row r="283" spans="1:4" s="81" customFormat="1" ht="13.5" x14ac:dyDescent="0.2">
      <c r="A283" s="449"/>
      <c r="B283" s="230" t="s">
        <v>812</v>
      </c>
      <c r="C283" s="306">
        <v>30</v>
      </c>
      <c r="D283" s="343"/>
    </row>
    <row r="284" spans="1:4" s="81" customFormat="1" ht="13.5" x14ac:dyDescent="0.2">
      <c r="A284" s="449"/>
      <c r="B284" s="230" t="s">
        <v>963</v>
      </c>
      <c r="C284" s="306">
        <v>30</v>
      </c>
      <c r="D284" s="343"/>
    </row>
    <row r="285" spans="1:4" s="81" customFormat="1" ht="13.5" x14ac:dyDescent="0.2">
      <c r="A285" s="449"/>
      <c r="B285" s="230" t="s">
        <v>964</v>
      </c>
      <c r="C285" s="306">
        <v>30</v>
      </c>
      <c r="D285" s="343"/>
    </row>
    <row r="286" spans="1:4" s="81" customFormat="1" ht="13.5" x14ac:dyDescent="0.2">
      <c r="A286" s="449"/>
      <c r="B286" s="74" t="s">
        <v>965</v>
      </c>
      <c r="C286" s="453">
        <v>12.5</v>
      </c>
      <c r="D286" s="529"/>
    </row>
    <row r="287" spans="1:4" s="81" customFormat="1" ht="13.5" x14ac:dyDescent="0.2">
      <c r="A287" s="449"/>
      <c r="B287" s="74" t="s">
        <v>966</v>
      </c>
      <c r="C287" s="453">
        <v>30</v>
      </c>
      <c r="D287" s="529"/>
    </row>
    <row r="288" spans="1:4" s="81" customFormat="1" ht="13.5" x14ac:dyDescent="0.2">
      <c r="A288" s="449"/>
      <c r="B288" s="98" t="s">
        <v>967</v>
      </c>
      <c r="C288" s="451">
        <v>30</v>
      </c>
      <c r="D288" s="529"/>
    </row>
    <row r="289" spans="1:4" s="81" customFormat="1" ht="14.25" thickBot="1" x14ac:dyDescent="0.25">
      <c r="A289" s="449"/>
      <c r="B289" s="104" t="s">
        <v>621</v>
      </c>
      <c r="C289" s="105">
        <v>30</v>
      </c>
      <c r="D289" s="530"/>
    </row>
    <row r="290" spans="1:4" s="81" customFormat="1" ht="14.25" thickBot="1" x14ac:dyDescent="0.3">
      <c r="A290" s="449"/>
      <c r="B290" s="472"/>
      <c r="C290" s="66"/>
      <c r="D290" s="83"/>
    </row>
    <row r="291" spans="1:4" s="81" customFormat="1" ht="14.25" thickBot="1" x14ac:dyDescent="0.3">
      <c r="A291" s="449"/>
      <c r="B291" s="67" t="s">
        <v>876</v>
      </c>
      <c r="C291" s="68">
        <f>SUM(C292:C299)</f>
        <v>217.5</v>
      </c>
      <c r="D291" s="341" t="s">
        <v>651</v>
      </c>
    </row>
    <row r="292" spans="1:4" s="81" customFormat="1" ht="13.5" x14ac:dyDescent="0.2">
      <c r="A292" s="449"/>
      <c r="B292" s="465" t="s">
        <v>871</v>
      </c>
      <c r="C292" s="96">
        <v>60</v>
      </c>
      <c r="D292" s="97"/>
    </row>
    <row r="293" spans="1:4" s="81" customFormat="1" ht="13.5" x14ac:dyDescent="0.2">
      <c r="A293" s="449"/>
      <c r="B293" s="230" t="s">
        <v>811</v>
      </c>
      <c r="C293" s="306">
        <v>30</v>
      </c>
      <c r="D293" s="343"/>
    </row>
    <row r="294" spans="1:4" s="81" customFormat="1" ht="13.5" x14ac:dyDescent="0.2">
      <c r="A294" s="449"/>
      <c r="B294" s="230" t="s">
        <v>229</v>
      </c>
      <c r="C294" s="306">
        <v>30</v>
      </c>
      <c r="D294" s="343"/>
    </row>
    <row r="295" spans="1:4" s="81" customFormat="1" ht="13.5" x14ac:dyDescent="0.2">
      <c r="A295" s="449"/>
      <c r="B295" s="230" t="s">
        <v>962</v>
      </c>
      <c r="C295" s="306">
        <v>15</v>
      </c>
      <c r="D295" s="343"/>
    </row>
    <row r="296" spans="1:4" s="81" customFormat="1" ht="13.5" x14ac:dyDescent="0.2">
      <c r="A296" s="449"/>
      <c r="B296" s="230" t="s">
        <v>808</v>
      </c>
      <c r="C296" s="306">
        <v>5</v>
      </c>
      <c r="D296" s="343"/>
    </row>
    <row r="297" spans="1:4" s="81" customFormat="1" ht="13.5" x14ac:dyDescent="0.2">
      <c r="A297" s="449"/>
      <c r="B297" s="230" t="s">
        <v>812</v>
      </c>
      <c r="C297" s="306">
        <v>30</v>
      </c>
      <c r="D297" s="343"/>
    </row>
    <row r="298" spans="1:4" s="81" customFormat="1" ht="13.5" x14ac:dyDescent="0.2">
      <c r="A298" s="449"/>
      <c r="B298" s="230" t="s">
        <v>964</v>
      </c>
      <c r="C298" s="306">
        <v>30</v>
      </c>
      <c r="D298" s="343"/>
    </row>
    <row r="299" spans="1:4" s="81" customFormat="1" ht="14.25" thickBot="1" x14ac:dyDescent="0.25">
      <c r="A299" s="449"/>
      <c r="B299" s="75" t="s">
        <v>965</v>
      </c>
      <c r="C299" s="89">
        <v>17.5</v>
      </c>
      <c r="D299" s="530"/>
    </row>
    <row r="300" spans="1:4" s="81" customFormat="1" ht="14.25" thickBot="1" x14ac:dyDescent="0.3">
      <c r="A300" s="449"/>
      <c r="B300" s="472"/>
      <c r="C300" s="66"/>
      <c r="D300" s="83"/>
    </row>
    <row r="301" spans="1:4" s="81" customFormat="1" ht="14.25" thickBot="1" x14ac:dyDescent="0.3">
      <c r="A301" s="449"/>
      <c r="B301" s="67" t="s">
        <v>810</v>
      </c>
      <c r="C301" s="68">
        <f>SUM(C302:C304)</f>
        <v>64.900000000000006</v>
      </c>
      <c r="D301" s="341" t="s">
        <v>651</v>
      </c>
    </row>
    <row r="302" spans="1:4" s="81" customFormat="1" ht="13.5" x14ac:dyDescent="0.2">
      <c r="A302" s="449"/>
      <c r="B302" s="230" t="s">
        <v>811</v>
      </c>
      <c r="C302" s="306">
        <v>10</v>
      </c>
      <c r="D302" s="343"/>
    </row>
    <row r="303" spans="1:4" s="81" customFormat="1" ht="13.5" x14ac:dyDescent="0.2">
      <c r="A303" s="449"/>
      <c r="B303" s="230" t="s">
        <v>812</v>
      </c>
      <c r="C303" s="306">
        <v>30</v>
      </c>
      <c r="D303" s="343"/>
    </row>
    <row r="304" spans="1:4" s="81" customFormat="1" ht="14.25" thickBot="1" x14ac:dyDescent="0.25">
      <c r="A304" s="449"/>
      <c r="B304" s="75" t="s">
        <v>813</v>
      </c>
      <c r="C304" s="89">
        <v>24.9</v>
      </c>
      <c r="D304" s="530"/>
    </row>
    <row r="305" spans="1:6" s="81" customFormat="1" ht="14.25" thickBot="1" x14ac:dyDescent="0.3">
      <c r="A305" s="449"/>
      <c r="B305" s="472"/>
      <c r="C305" s="66"/>
      <c r="D305" s="83"/>
    </row>
    <row r="306" spans="1:6" s="81" customFormat="1" ht="14.25" thickBot="1" x14ac:dyDescent="0.3">
      <c r="A306" s="449"/>
      <c r="B306" s="62" t="s">
        <v>777</v>
      </c>
      <c r="C306" s="63">
        <f>SUM(C307:C308)</f>
        <v>35</v>
      </c>
      <c r="D306" s="392" t="s">
        <v>651</v>
      </c>
    </row>
    <row r="307" spans="1:6" s="81" customFormat="1" ht="13.5" x14ac:dyDescent="0.2">
      <c r="A307" s="449"/>
      <c r="B307" s="95" t="s">
        <v>229</v>
      </c>
      <c r="C307" s="96">
        <v>30</v>
      </c>
      <c r="D307" s="97"/>
    </row>
    <row r="308" spans="1:6" s="81" customFormat="1" ht="14.25" thickBot="1" x14ac:dyDescent="0.25">
      <c r="A308" s="449"/>
      <c r="B308" s="104" t="s">
        <v>808</v>
      </c>
      <c r="C308" s="105">
        <v>5</v>
      </c>
      <c r="D308" s="382"/>
    </row>
    <row r="309" spans="1:6" s="81" customFormat="1" ht="13.5" thickBot="1" x14ac:dyDescent="0.25">
      <c r="A309" s="449"/>
      <c r="B309" s="34"/>
      <c r="C309" s="66"/>
      <c r="D309" s="83"/>
    </row>
    <row r="310" spans="1:6" s="81" customFormat="1" ht="14.25" thickBot="1" x14ac:dyDescent="0.3">
      <c r="A310" s="449"/>
      <c r="B310" s="62" t="s">
        <v>732</v>
      </c>
      <c r="C310" s="63">
        <f>SUM(C311:C312)</f>
        <v>50</v>
      </c>
      <c r="D310" s="392" t="s">
        <v>651</v>
      </c>
    </row>
    <row r="311" spans="1:6" s="81" customFormat="1" ht="13.5" x14ac:dyDescent="0.2">
      <c r="A311" s="449"/>
      <c r="B311" s="95" t="s">
        <v>229</v>
      </c>
      <c r="C311" s="96">
        <v>20</v>
      </c>
      <c r="D311" s="97"/>
    </row>
    <row r="312" spans="1:6" s="81" customFormat="1" ht="14.25" thickBot="1" x14ac:dyDescent="0.25">
      <c r="A312" s="449"/>
      <c r="B312" s="104" t="s">
        <v>776</v>
      </c>
      <c r="C312" s="105">
        <v>30</v>
      </c>
      <c r="D312" s="382"/>
    </row>
    <row r="313" spans="1:6" s="81" customFormat="1" ht="13.5" thickBot="1" x14ac:dyDescent="0.25">
      <c r="A313" s="449"/>
      <c r="B313" s="34"/>
      <c r="C313" s="66"/>
      <c r="D313" s="83"/>
    </row>
    <row r="314" spans="1:6" s="81" customFormat="1" ht="14.25" thickBot="1" x14ac:dyDescent="0.3">
      <c r="A314" s="449"/>
      <c r="B314" s="67" t="s">
        <v>725</v>
      </c>
      <c r="C314" s="68">
        <f>SUM(C315:C316)</f>
        <v>50</v>
      </c>
      <c r="D314" s="341" t="s">
        <v>651</v>
      </c>
    </row>
    <row r="315" spans="1:6" s="81" customFormat="1" ht="13.5" x14ac:dyDescent="0.2">
      <c r="A315" s="449"/>
      <c r="B315" s="230" t="s">
        <v>229</v>
      </c>
      <c r="C315" s="306">
        <v>30</v>
      </c>
      <c r="D315" s="343"/>
    </row>
    <row r="316" spans="1:6" s="81" customFormat="1" ht="14.25" thickBot="1" x14ac:dyDescent="0.25">
      <c r="A316" s="449"/>
      <c r="B316" s="104" t="s">
        <v>650</v>
      </c>
      <c r="C316" s="105">
        <v>20</v>
      </c>
      <c r="D316" s="382"/>
    </row>
    <row r="317" spans="1:6" s="81" customFormat="1" ht="13.5" thickBot="1" x14ac:dyDescent="0.25">
      <c r="A317" s="449"/>
      <c r="B317" s="34"/>
      <c r="C317" s="66"/>
      <c r="D317" s="83"/>
    </row>
    <row r="318" spans="1:6" s="81" customFormat="1" ht="14.25" thickBot="1" x14ac:dyDescent="0.3">
      <c r="A318" s="449"/>
      <c r="B318" s="67" t="s">
        <v>623</v>
      </c>
      <c r="C318" s="68">
        <f>SUM(C319:C319)</f>
        <v>30</v>
      </c>
      <c r="D318" s="341" t="s">
        <v>651</v>
      </c>
      <c r="F318" s="342"/>
    </row>
    <row r="319" spans="1:6" s="81" customFormat="1" ht="14.25" thickBot="1" x14ac:dyDescent="0.25">
      <c r="A319" s="449"/>
      <c r="B319" s="99" t="s">
        <v>229</v>
      </c>
      <c r="C319" s="466">
        <v>30</v>
      </c>
      <c r="D319" s="344"/>
      <c r="F319" s="391"/>
    </row>
    <row r="320" spans="1:6" s="81" customFormat="1" ht="13.5" thickBot="1" x14ac:dyDescent="0.25">
      <c r="A320" s="449"/>
      <c r="B320" s="34"/>
      <c r="C320" s="66"/>
      <c r="D320" s="83"/>
    </row>
    <row r="321" spans="1:5" s="81" customFormat="1" ht="12.75" customHeight="1" thickBot="1" x14ac:dyDescent="0.3">
      <c r="A321" s="449"/>
      <c r="B321" s="62" t="s">
        <v>228</v>
      </c>
      <c r="C321" s="63">
        <f>SUM(C322:C322)</f>
        <v>30</v>
      </c>
      <c r="D321" s="341" t="s">
        <v>651</v>
      </c>
    </row>
    <row r="322" spans="1:5" s="81" customFormat="1" ht="12.75" customHeight="1" thickBot="1" x14ac:dyDescent="0.25">
      <c r="A322" s="449"/>
      <c r="B322" s="99" t="s">
        <v>229</v>
      </c>
      <c r="C322" s="466">
        <v>30</v>
      </c>
      <c r="D322" s="347"/>
      <c r="E322" s="391"/>
    </row>
    <row r="323" spans="1:5" s="81" customFormat="1" ht="12.75" customHeight="1" x14ac:dyDescent="0.2">
      <c r="A323" s="449"/>
      <c r="B323" s="53"/>
      <c r="C323" s="53"/>
      <c r="D323" s="53"/>
    </row>
    <row r="324" spans="1:5" s="80" customFormat="1" x14ac:dyDescent="0.2">
      <c r="A324" s="449"/>
      <c r="B324" s="77" t="s">
        <v>49</v>
      </c>
      <c r="C324" s="78">
        <f>SUM(C321+C318+C314+C310+C306+C301+C291+C278+C261+C259)</f>
        <v>1777.3200000000002</v>
      </c>
      <c r="D324" s="77"/>
    </row>
    <row r="325" spans="1:5" x14ac:dyDescent="0.2">
      <c r="B325" s="81"/>
      <c r="C325" s="82"/>
      <c r="D325" s="81"/>
    </row>
    <row r="326" spans="1:5" x14ac:dyDescent="0.2">
      <c r="A326" s="449" t="s">
        <v>58</v>
      </c>
      <c r="B326" s="33" t="s">
        <v>59</v>
      </c>
      <c r="C326" s="82"/>
      <c r="D326" s="33"/>
    </row>
    <row r="327" spans="1:5" x14ac:dyDescent="0.2">
      <c r="B327" s="33"/>
      <c r="C327" s="82"/>
      <c r="D327" s="33" t="s">
        <v>97</v>
      </c>
    </row>
    <row r="328" spans="1:5" x14ac:dyDescent="0.2">
      <c r="B328" s="34" t="s">
        <v>721</v>
      </c>
      <c r="C328" s="66">
        <v>38019.1</v>
      </c>
      <c r="D328" s="33"/>
    </row>
    <row r="329" spans="1:5" x14ac:dyDescent="0.2">
      <c r="B329" s="34" t="s">
        <v>722</v>
      </c>
      <c r="C329" s="66">
        <v>33186.699999999997</v>
      </c>
      <c r="D329" s="33"/>
    </row>
    <row r="330" spans="1:5" x14ac:dyDescent="0.2">
      <c r="B330" s="34" t="s">
        <v>1240</v>
      </c>
      <c r="C330" s="671">
        <f>SUM(C328-C329)</f>
        <v>4832.4000000000015</v>
      </c>
      <c r="D330" s="32"/>
    </row>
    <row r="331" spans="1:5" x14ac:dyDescent="0.2">
      <c r="B331" s="34"/>
      <c r="C331" s="66"/>
      <c r="D331" s="32"/>
    </row>
    <row r="332" spans="1:5" ht="13.5" thickBot="1" x14ac:dyDescent="0.25">
      <c r="B332" s="83" t="s">
        <v>814</v>
      </c>
      <c r="C332" s="84"/>
      <c r="D332" s="83"/>
    </row>
    <row r="333" spans="1:5" ht="14.25" thickBot="1" x14ac:dyDescent="0.3">
      <c r="B333" s="62" t="s">
        <v>1241</v>
      </c>
      <c r="C333" s="63">
        <f>SUM(C334:C338)</f>
        <v>4832.3999999999996</v>
      </c>
      <c r="D333" s="416" t="s">
        <v>877</v>
      </c>
    </row>
    <row r="334" spans="1:5" ht="13.5" x14ac:dyDescent="0.25">
      <c r="B334" s="95" t="s">
        <v>1242</v>
      </c>
      <c r="C334" s="96">
        <v>49.6</v>
      </c>
      <c r="D334" s="473"/>
    </row>
    <row r="335" spans="1:5" ht="13.5" x14ac:dyDescent="0.25">
      <c r="B335" s="74" t="s">
        <v>1243</v>
      </c>
      <c r="C335" s="453">
        <v>1382</v>
      </c>
      <c r="D335" s="672"/>
    </row>
    <row r="336" spans="1:5" ht="13.5" x14ac:dyDescent="0.25">
      <c r="B336" s="98" t="s">
        <v>1244</v>
      </c>
      <c r="C336" s="451">
        <v>423.2</v>
      </c>
      <c r="D336" s="452"/>
    </row>
    <row r="337" spans="1:8" ht="13.5" x14ac:dyDescent="0.25">
      <c r="B337" s="230" t="s">
        <v>878</v>
      </c>
      <c r="C337" s="306">
        <v>1177.5999999999999</v>
      </c>
      <c r="D337" s="307"/>
    </row>
    <row r="338" spans="1:8" ht="14.25" thickBot="1" x14ac:dyDescent="0.3">
      <c r="B338" s="75" t="s">
        <v>1245</v>
      </c>
      <c r="C338" s="89">
        <v>1800</v>
      </c>
      <c r="D338" s="90"/>
    </row>
    <row r="339" spans="1:8" ht="13.5" thickBot="1" x14ac:dyDescent="0.25">
      <c r="B339" s="83"/>
      <c r="C339" s="84"/>
      <c r="D339" s="83"/>
    </row>
    <row r="340" spans="1:8" ht="14.25" thickBot="1" x14ac:dyDescent="0.3">
      <c r="B340" s="67" t="s">
        <v>969</v>
      </c>
      <c r="C340" s="68">
        <f>SUM(C341:C341)</f>
        <v>200</v>
      </c>
      <c r="D340" s="479" t="s">
        <v>877</v>
      </c>
    </row>
    <row r="341" spans="1:8" ht="14.25" thickBot="1" x14ac:dyDescent="0.3">
      <c r="B341" s="104" t="s">
        <v>878</v>
      </c>
      <c r="C341" s="105">
        <v>200</v>
      </c>
      <c r="D341" s="673"/>
    </row>
    <row r="342" spans="1:8" ht="13.5" thickBot="1" x14ac:dyDescent="0.25">
      <c r="B342" s="34"/>
      <c r="C342" s="66"/>
      <c r="D342" s="32"/>
    </row>
    <row r="343" spans="1:8" ht="13.5" x14ac:dyDescent="0.25">
      <c r="B343" s="62" t="s">
        <v>874</v>
      </c>
      <c r="C343" s="63">
        <f>SUM(C344:C345)</f>
        <v>55.11</v>
      </c>
      <c r="D343" s="416" t="s">
        <v>877</v>
      </c>
    </row>
    <row r="344" spans="1:8" ht="13.5" x14ac:dyDescent="0.25">
      <c r="A344" s="335"/>
      <c r="B344" s="98" t="s">
        <v>879</v>
      </c>
      <c r="C344" s="451">
        <v>25.41</v>
      </c>
      <c r="D344" s="452"/>
    </row>
    <row r="345" spans="1:8" ht="14.25" thickBot="1" x14ac:dyDescent="0.3">
      <c r="A345" s="335"/>
      <c r="B345" s="75" t="s">
        <v>880</v>
      </c>
      <c r="C345" s="89">
        <v>29.7</v>
      </c>
      <c r="D345" s="90"/>
    </row>
    <row r="346" spans="1:8" ht="13.5" thickBot="1" x14ac:dyDescent="0.25">
      <c r="B346" s="83"/>
      <c r="C346" s="84"/>
      <c r="D346" s="83"/>
    </row>
    <row r="347" spans="1:8" ht="14.25" thickBot="1" x14ac:dyDescent="0.3">
      <c r="B347" s="67" t="s">
        <v>652</v>
      </c>
      <c r="C347" s="68">
        <f>SUM(C348:C348)</f>
        <v>98.82</v>
      </c>
      <c r="D347" s="338" t="s">
        <v>127</v>
      </c>
    </row>
    <row r="348" spans="1:8" ht="14.25" thickBot="1" x14ac:dyDescent="0.3">
      <c r="B348" s="75" t="s">
        <v>653</v>
      </c>
      <c r="C348" s="89">
        <v>98.82</v>
      </c>
      <c r="D348" s="474"/>
    </row>
    <row r="349" spans="1:8" ht="13.5" thickBot="1" x14ac:dyDescent="0.25">
      <c r="B349" s="83"/>
      <c r="C349" s="84"/>
      <c r="D349" s="83"/>
      <c r="H349" s="30" t="s">
        <v>97</v>
      </c>
    </row>
    <row r="350" spans="1:8" ht="14.25" thickBot="1" x14ac:dyDescent="0.3">
      <c r="B350" s="67" t="s">
        <v>624</v>
      </c>
      <c r="C350" s="68">
        <f>SUM(C351:C351)</f>
        <v>98.55</v>
      </c>
      <c r="D350" s="338" t="s">
        <v>127</v>
      </c>
    </row>
    <row r="351" spans="1:8" ht="14.25" thickBot="1" x14ac:dyDescent="0.3">
      <c r="A351" s="335"/>
      <c r="B351" s="75" t="s">
        <v>653</v>
      </c>
      <c r="C351" s="89">
        <v>98.55</v>
      </c>
      <c r="D351" s="474"/>
    </row>
    <row r="352" spans="1:8" ht="13.5" thickBot="1" x14ac:dyDescent="0.25">
      <c r="B352" s="83"/>
      <c r="C352" s="84"/>
      <c r="D352" s="83"/>
    </row>
    <row r="353" spans="1:6" s="83" customFormat="1" ht="14.25" thickBot="1" x14ac:dyDescent="0.3">
      <c r="A353" s="468"/>
      <c r="B353" s="67" t="s">
        <v>60</v>
      </c>
      <c r="C353" s="68">
        <f>SUM(C354:C354)</f>
        <v>219.07</v>
      </c>
      <c r="D353" s="338" t="s">
        <v>127</v>
      </c>
      <c r="F353" s="83" t="s">
        <v>97</v>
      </c>
    </row>
    <row r="354" spans="1:6" ht="13.5" thickBot="1" x14ac:dyDescent="0.25">
      <c r="B354" s="104" t="s">
        <v>61</v>
      </c>
      <c r="C354" s="105">
        <v>219.07</v>
      </c>
      <c r="D354" s="475"/>
    </row>
    <row r="356" spans="1:6" s="80" customFormat="1" x14ac:dyDescent="0.2">
      <c r="A356" s="449"/>
      <c r="B356" s="77" t="s">
        <v>49</v>
      </c>
      <c r="C356" s="78">
        <f>SUM(C353+C350+C347+C343+C340+C333)</f>
        <v>5503.95</v>
      </c>
      <c r="D356" s="77"/>
    </row>
    <row r="357" spans="1:6" s="80" customFormat="1" x14ac:dyDescent="0.2">
      <c r="A357" s="449"/>
      <c r="B357" s="77"/>
      <c r="C357" s="78" t="s">
        <v>881</v>
      </c>
      <c r="D357" s="77"/>
    </row>
    <row r="358" spans="1:6" s="81" customFormat="1" x14ac:dyDescent="0.2">
      <c r="A358" s="449" t="s">
        <v>62</v>
      </c>
      <c r="B358" s="33" t="s">
        <v>63</v>
      </c>
      <c r="C358" s="82"/>
      <c r="D358" s="33"/>
    </row>
    <row r="359" spans="1:6" s="81" customFormat="1" ht="13.5" thickBot="1" x14ac:dyDescent="0.25">
      <c r="A359" s="449"/>
      <c r="B359" s="33"/>
      <c r="C359" s="82"/>
      <c r="D359" s="33"/>
    </row>
    <row r="360" spans="1:6" s="81" customFormat="1" ht="13.5" thickBot="1" x14ac:dyDescent="0.25">
      <c r="A360" s="449"/>
      <c r="B360" s="67" t="s">
        <v>1241</v>
      </c>
      <c r="C360" s="68">
        <f>SUM(C361:C361)</f>
        <v>0.03</v>
      </c>
      <c r="D360" s="116"/>
    </row>
    <row r="361" spans="1:6" s="81" customFormat="1" ht="13.5" thickBot="1" x14ac:dyDescent="0.25">
      <c r="A361" s="449"/>
      <c r="B361" s="104" t="s">
        <v>882</v>
      </c>
      <c r="C361" s="105">
        <v>0.03</v>
      </c>
      <c r="D361" s="545" t="s">
        <v>968</v>
      </c>
    </row>
    <row r="362" spans="1:6" s="81" customFormat="1" ht="13.5" thickBot="1" x14ac:dyDescent="0.25">
      <c r="A362" s="449"/>
      <c r="B362" s="33"/>
      <c r="C362" s="82"/>
      <c r="D362" s="33"/>
    </row>
    <row r="363" spans="1:6" s="81" customFormat="1" ht="13.5" thickBot="1" x14ac:dyDescent="0.25">
      <c r="A363" s="449"/>
      <c r="B363" s="67" t="s">
        <v>969</v>
      </c>
      <c r="C363" s="68">
        <f>SUM(C364:C364)</f>
        <v>0.03</v>
      </c>
      <c r="D363" s="116"/>
    </row>
    <row r="364" spans="1:6" s="81" customFormat="1" ht="13.5" thickBot="1" x14ac:dyDescent="0.25">
      <c r="A364" s="449"/>
      <c r="B364" s="104" t="s">
        <v>882</v>
      </c>
      <c r="C364" s="105">
        <v>0.03</v>
      </c>
      <c r="D364" s="545" t="s">
        <v>968</v>
      </c>
    </row>
    <row r="365" spans="1:6" s="81" customFormat="1" ht="13.5" thickBot="1" x14ac:dyDescent="0.25">
      <c r="A365" s="449"/>
      <c r="B365" s="33"/>
      <c r="C365" s="82"/>
      <c r="D365" s="33"/>
    </row>
    <row r="366" spans="1:6" s="81" customFormat="1" ht="13.5" thickBot="1" x14ac:dyDescent="0.25">
      <c r="A366" s="449"/>
      <c r="B366" s="67" t="s">
        <v>954</v>
      </c>
      <c r="C366" s="68">
        <f>SUM(C367:C367)</f>
        <v>0.03</v>
      </c>
      <c r="D366" s="116"/>
    </row>
    <row r="367" spans="1:6" s="81" customFormat="1" ht="13.5" thickBot="1" x14ac:dyDescent="0.25">
      <c r="A367" s="449"/>
      <c r="B367" s="104" t="s">
        <v>882</v>
      </c>
      <c r="C367" s="105">
        <v>0.03</v>
      </c>
      <c r="D367" s="545" t="s">
        <v>968</v>
      </c>
    </row>
    <row r="368" spans="1:6" s="81" customFormat="1" ht="13.5" thickBot="1" x14ac:dyDescent="0.25">
      <c r="A368" s="449"/>
      <c r="B368" s="33"/>
      <c r="C368" s="82"/>
      <c r="D368" s="33"/>
    </row>
    <row r="369" spans="1:4" s="81" customFormat="1" ht="13.5" thickBot="1" x14ac:dyDescent="0.25">
      <c r="A369" s="449"/>
      <c r="B369" s="67" t="s">
        <v>874</v>
      </c>
      <c r="C369" s="68">
        <f>SUM(C370:C370)</f>
        <v>0.03</v>
      </c>
      <c r="D369" s="110"/>
    </row>
    <row r="370" spans="1:4" s="395" customFormat="1" ht="13.5" thickBot="1" x14ac:dyDescent="0.25">
      <c r="A370" s="335"/>
      <c r="B370" s="104" t="s">
        <v>882</v>
      </c>
      <c r="C370" s="105">
        <v>0.03</v>
      </c>
      <c r="D370" s="546" t="s">
        <v>968</v>
      </c>
    </row>
    <row r="371" spans="1:4" s="81" customFormat="1" x14ac:dyDescent="0.2">
      <c r="A371" s="449"/>
      <c r="B371" s="33"/>
      <c r="C371" s="82"/>
      <c r="D371" s="33"/>
    </row>
    <row r="372" spans="1:4" s="80" customFormat="1" x14ac:dyDescent="0.2">
      <c r="A372" s="449"/>
      <c r="B372" s="77" t="s">
        <v>64</v>
      </c>
      <c r="C372" s="78">
        <f>SUM(C369+C366+C363+C360)</f>
        <v>0.12</v>
      </c>
    </row>
    <row r="373" spans="1:4" s="80" customFormat="1" x14ac:dyDescent="0.2">
      <c r="A373" s="449"/>
      <c r="B373" s="77"/>
      <c r="C373" s="78"/>
    </row>
    <row r="374" spans="1:4" x14ac:dyDescent="0.2">
      <c r="A374" s="449" t="s">
        <v>65</v>
      </c>
      <c r="B374" s="33" t="s">
        <v>66</v>
      </c>
      <c r="C374" s="82"/>
      <c r="D374" s="33"/>
    </row>
    <row r="375" spans="1:4" ht="13.5" thickBot="1" x14ac:dyDescent="0.25">
      <c r="B375" s="33"/>
      <c r="C375" s="82"/>
      <c r="D375" s="33"/>
    </row>
    <row r="376" spans="1:4" ht="13.5" thickBot="1" x14ac:dyDescent="0.25">
      <c r="B376" s="101" t="s">
        <v>1241</v>
      </c>
      <c r="C376" s="68">
        <f>SUM(C377:C378)</f>
        <v>342.12</v>
      </c>
      <c r="D376" s="102" t="s">
        <v>67</v>
      </c>
    </row>
    <row r="377" spans="1:4" x14ac:dyDescent="0.2">
      <c r="B377" s="95" t="s">
        <v>68</v>
      </c>
      <c r="C377" s="96">
        <v>166.12</v>
      </c>
      <c r="D377" s="103"/>
    </row>
    <row r="378" spans="1:4" ht="13.5" thickBot="1" x14ac:dyDescent="0.25">
      <c r="B378" s="104" t="s">
        <v>69</v>
      </c>
      <c r="C378" s="105">
        <v>176</v>
      </c>
      <c r="D378" s="106"/>
    </row>
    <row r="379" spans="1:4" ht="13.5" thickBot="1" x14ac:dyDescent="0.25">
      <c r="B379" s="33"/>
      <c r="C379" s="82"/>
      <c r="D379" s="33"/>
    </row>
    <row r="380" spans="1:4" ht="13.5" thickBot="1" x14ac:dyDescent="0.25">
      <c r="B380" s="101" t="s">
        <v>969</v>
      </c>
      <c r="C380" s="68">
        <f>SUM(C381:C382)</f>
        <v>1086.49</v>
      </c>
      <c r="D380" s="102" t="s">
        <v>67</v>
      </c>
    </row>
    <row r="381" spans="1:4" x14ac:dyDescent="0.2">
      <c r="B381" s="95" t="s">
        <v>68</v>
      </c>
      <c r="C381" s="96">
        <v>1086.49</v>
      </c>
      <c r="D381" s="103"/>
    </row>
    <row r="382" spans="1:4" ht="13.5" thickBot="1" x14ac:dyDescent="0.25">
      <c r="B382" s="104" t="s">
        <v>69</v>
      </c>
      <c r="C382" s="105"/>
      <c r="D382" s="106"/>
    </row>
    <row r="383" spans="1:4" ht="13.5" thickBot="1" x14ac:dyDescent="0.25">
      <c r="B383" s="33"/>
      <c r="C383" s="82"/>
      <c r="D383" s="33"/>
    </row>
    <row r="384" spans="1:4" ht="13.5" thickBot="1" x14ac:dyDescent="0.25">
      <c r="B384" s="101" t="s">
        <v>225</v>
      </c>
      <c r="C384" s="68">
        <f>SUM(C385:C386)</f>
        <v>58.900000000000006</v>
      </c>
      <c r="D384" s="102" t="s">
        <v>67</v>
      </c>
    </row>
    <row r="385" spans="1:7" ht="13.5" x14ac:dyDescent="0.25">
      <c r="B385" s="95" t="s">
        <v>68</v>
      </c>
      <c r="C385" s="96">
        <v>10.52</v>
      </c>
      <c r="D385" s="108" t="s">
        <v>654</v>
      </c>
    </row>
    <row r="386" spans="1:7" ht="14.25" thickBot="1" x14ac:dyDescent="0.3">
      <c r="B386" s="104" t="s">
        <v>69</v>
      </c>
      <c r="C386" s="105">
        <v>48.38</v>
      </c>
      <c r="D386" s="345" t="s">
        <v>70</v>
      </c>
    </row>
    <row r="387" spans="1:7" ht="13.5" thickBot="1" x14ac:dyDescent="0.25">
      <c r="B387" s="33"/>
      <c r="C387" s="82"/>
      <c r="D387" s="33"/>
    </row>
    <row r="388" spans="1:7" s="28" customFormat="1" ht="13.5" thickBot="1" x14ac:dyDescent="0.25">
      <c r="A388" s="449"/>
      <c r="B388" s="101" t="s">
        <v>126</v>
      </c>
      <c r="C388" s="68">
        <f>SUM(C389:C390)</f>
        <v>1774.7</v>
      </c>
      <c r="D388" s="102" t="s">
        <v>67</v>
      </c>
    </row>
    <row r="389" spans="1:7" s="28" customFormat="1" ht="13.5" x14ac:dyDescent="0.25">
      <c r="A389" s="449"/>
      <c r="B389" s="95" t="s">
        <v>68</v>
      </c>
      <c r="C389" s="96">
        <v>501.2</v>
      </c>
      <c r="D389" s="108" t="s">
        <v>230</v>
      </c>
    </row>
    <row r="390" spans="1:7" s="28" customFormat="1" ht="14.25" thickBot="1" x14ac:dyDescent="0.3">
      <c r="A390" s="449"/>
      <c r="B390" s="104" t="s">
        <v>69</v>
      </c>
      <c r="C390" s="105">
        <v>1273.5</v>
      </c>
      <c r="D390" s="345" t="s">
        <v>70</v>
      </c>
    </row>
    <row r="391" spans="1:7" s="28" customFormat="1" ht="13.5" thickBot="1" x14ac:dyDescent="0.25">
      <c r="A391" s="449"/>
      <c r="C391" s="107"/>
    </row>
    <row r="392" spans="1:7" ht="13.5" thickBot="1" x14ac:dyDescent="0.25">
      <c r="B392" s="101" t="s">
        <v>111</v>
      </c>
      <c r="C392" s="68">
        <f>SUM(C393:C394)</f>
        <v>4082.76</v>
      </c>
      <c r="D392" s="102" t="s">
        <v>67</v>
      </c>
    </row>
    <row r="393" spans="1:7" ht="13.5" x14ac:dyDescent="0.25">
      <c r="B393" s="95" t="s">
        <v>68</v>
      </c>
      <c r="C393" s="96">
        <v>962.26</v>
      </c>
      <c r="D393" s="108" t="s">
        <v>128</v>
      </c>
      <c r="E393" s="29"/>
      <c r="F393" s="29"/>
      <c r="G393" s="29"/>
    </row>
    <row r="394" spans="1:7" ht="14.25" thickBot="1" x14ac:dyDescent="0.3">
      <c r="B394" s="104" t="s">
        <v>69</v>
      </c>
      <c r="C394" s="105">
        <v>3120.5</v>
      </c>
      <c r="D394" s="345" t="s">
        <v>70</v>
      </c>
      <c r="E394" s="29"/>
      <c r="F394" s="29"/>
      <c r="G394" s="29"/>
    </row>
    <row r="395" spans="1:7" ht="13.5" thickBot="1" x14ac:dyDescent="0.25">
      <c r="B395" s="33"/>
      <c r="C395" s="82"/>
      <c r="D395" s="33"/>
      <c r="E395" s="29"/>
      <c r="F395" s="29"/>
      <c r="G395" s="29"/>
    </row>
    <row r="396" spans="1:7" ht="13.5" thickBot="1" x14ac:dyDescent="0.25">
      <c r="B396" s="101" t="s">
        <v>98</v>
      </c>
      <c r="C396" s="68">
        <f>SUM(C397:C398)</f>
        <v>1458.99</v>
      </c>
      <c r="D396" s="102" t="s">
        <v>67</v>
      </c>
    </row>
    <row r="397" spans="1:7" ht="13.5" x14ac:dyDescent="0.25">
      <c r="B397" s="95" t="s">
        <v>68</v>
      </c>
      <c r="C397" s="96">
        <v>489.36</v>
      </c>
      <c r="D397" s="108" t="s">
        <v>129</v>
      </c>
    </row>
    <row r="398" spans="1:7" ht="14.25" thickBot="1" x14ac:dyDescent="0.3">
      <c r="B398" s="104" t="s">
        <v>69</v>
      </c>
      <c r="C398" s="105">
        <v>969.63</v>
      </c>
      <c r="D398" s="345" t="s">
        <v>70</v>
      </c>
      <c r="E398" s="29"/>
    </row>
    <row r="399" spans="1:7" ht="13.5" thickBot="1" x14ac:dyDescent="0.25">
      <c r="B399" s="33"/>
      <c r="C399" s="82"/>
      <c r="D399" s="33"/>
      <c r="E399" s="29"/>
    </row>
    <row r="400" spans="1:7" ht="13.5" thickBot="1" x14ac:dyDescent="0.25">
      <c r="B400" s="101" t="s">
        <v>54</v>
      </c>
      <c r="C400" s="68">
        <f>SUM(C401:C402)</f>
        <v>3053.1000000000004</v>
      </c>
      <c r="D400" s="102" t="s">
        <v>67</v>
      </c>
    </row>
    <row r="401" spans="1:6" ht="13.5" x14ac:dyDescent="0.25">
      <c r="B401" s="95" t="s">
        <v>68</v>
      </c>
      <c r="C401" s="96">
        <v>526.70000000000005</v>
      </c>
      <c r="D401" s="108" t="s">
        <v>99</v>
      </c>
    </row>
    <row r="402" spans="1:6" ht="14.25" thickBot="1" x14ac:dyDescent="0.3">
      <c r="B402" s="104" t="s">
        <v>69</v>
      </c>
      <c r="C402" s="105">
        <v>2526.4</v>
      </c>
      <c r="D402" s="345" t="s">
        <v>70</v>
      </c>
    </row>
    <row r="403" spans="1:6" ht="13.5" thickBot="1" x14ac:dyDescent="0.25">
      <c r="B403" s="33"/>
      <c r="C403" s="82"/>
      <c r="D403" s="33"/>
    </row>
    <row r="404" spans="1:6" s="33" customFormat="1" ht="13.5" thickBot="1" x14ac:dyDescent="0.25">
      <c r="A404" s="449"/>
      <c r="B404" s="101" t="s">
        <v>60</v>
      </c>
      <c r="C404" s="68">
        <f>SUM(C405:C406)</f>
        <v>1293.26</v>
      </c>
      <c r="D404" s="102" t="s">
        <v>67</v>
      </c>
      <c r="E404" s="30"/>
    </row>
    <row r="405" spans="1:6" s="33" customFormat="1" ht="13.5" x14ac:dyDescent="0.25">
      <c r="A405" s="449"/>
      <c r="B405" s="95" t="s">
        <v>68</v>
      </c>
      <c r="C405" s="96">
        <v>82.95</v>
      </c>
      <c r="D405" s="108" t="s">
        <v>101</v>
      </c>
      <c r="E405" s="30"/>
    </row>
    <row r="406" spans="1:6" s="33" customFormat="1" ht="14.25" thickBot="1" x14ac:dyDescent="0.3">
      <c r="A406" s="449"/>
      <c r="B406" s="104" t="s">
        <v>69</v>
      </c>
      <c r="C406" s="105">
        <v>1210.31</v>
      </c>
      <c r="D406" s="345" t="s">
        <v>70</v>
      </c>
      <c r="E406" s="30"/>
    </row>
    <row r="407" spans="1:6" s="33" customFormat="1" ht="13.5" thickBot="1" x14ac:dyDescent="0.25">
      <c r="A407" s="449"/>
      <c r="C407" s="82"/>
      <c r="E407" s="30"/>
    </row>
    <row r="408" spans="1:6" s="33" customFormat="1" ht="13.5" thickBot="1" x14ac:dyDescent="0.25">
      <c r="A408" s="449"/>
      <c r="B408" s="101" t="s">
        <v>89</v>
      </c>
      <c r="C408" s="68">
        <f>SUM(C409:C410)</f>
        <v>175.55</v>
      </c>
      <c r="D408" s="102" t="s">
        <v>67</v>
      </c>
      <c r="E408" s="30"/>
    </row>
    <row r="409" spans="1:6" s="33" customFormat="1" ht="13.5" x14ac:dyDescent="0.25">
      <c r="A409" s="449"/>
      <c r="B409" s="95" t="s">
        <v>68</v>
      </c>
      <c r="C409" s="96">
        <v>26.78</v>
      </c>
      <c r="D409" s="108" t="s">
        <v>102</v>
      </c>
      <c r="E409" s="29"/>
      <c r="F409" s="32"/>
    </row>
    <row r="410" spans="1:6" s="33" customFormat="1" ht="14.25" thickBot="1" x14ac:dyDescent="0.3">
      <c r="A410" s="449"/>
      <c r="B410" s="104" t="s">
        <v>69</v>
      </c>
      <c r="C410" s="105">
        <v>148.77000000000001</v>
      </c>
      <c r="D410" s="345" t="s">
        <v>70</v>
      </c>
      <c r="E410" s="29"/>
    </row>
    <row r="411" spans="1:6" s="33" customFormat="1" ht="13.5" thickBot="1" x14ac:dyDescent="0.25">
      <c r="A411" s="449"/>
      <c r="C411" s="82"/>
      <c r="E411" s="29"/>
      <c r="F411" s="32"/>
    </row>
    <row r="412" spans="1:6" s="33" customFormat="1" ht="13.5" thickBot="1" x14ac:dyDescent="0.25">
      <c r="A412" s="449"/>
      <c r="B412" s="101" t="s">
        <v>88</v>
      </c>
      <c r="C412" s="68">
        <f>SUM(C413:C414)</f>
        <v>1999</v>
      </c>
      <c r="D412" s="102" t="s">
        <v>67</v>
      </c>
      <c r="E412" s="29"/>
    </row>
    <row r="413" spans="1:6" s="33" customFormat="1" ht="13.5" x14ac:dyDescent="0.25">
      <c r="A413" s="449"/>
      <c r="B413" s="95" t="s">
        <v>68</v>
      </c>
      <c r="C413" s="96">
        <v>376.31</v>
      </c>
      <c r="D413" s="108" t="s">
        <v>103</v>
      </c>
      <c r="E413" s="30"/>
    </row>
    <row r="414" spans="1:6" s="33" customFormat="1" ht="14.25" thickBot="1" x14ac:dyDescent="0.3">
      <c r="A414" s="449"/>
      <c r="B414" s="104" t="s">
        <v>69</v>
      </c>
      <c r="C414" s="105">
        <v>1622.69</v>
      </c>
      <c r="D414" s="345" t="s">
        <v>70</v>
      </c>
      <c r="E414" s="30"/>
    </row>
    <row r="415" spans="1:6" ht="13.5" thickBot="1" x14ac:dyDescent="0.25">
      <c r="D415" s="33"/>
      <c r="F415" s="29"/>
    </row>
    <row r="416" spans="1:6" ht="13.5" thickBot="1" x14ac:dyDescent="0.25">
      <c r="B416" s="101" t="s">
        <v>87</v>
      </c>
      <c r="C416" s="68">
        <f>SUM(C417:C418)</f>
        <v>6338.21</v>
      </c>
      <c r="D416" s="102" t="s">
        <v>67</v>
      </c>
    </row>
    <row r="417" spans="1:5" x14ac:dyDescent="0.2">
      <c r="B417" s="95" t="s">
        <v>68</v>
      </c>
      <c r="C417" s="96">
        <v>1090.3800000000001</v>
      </c>
      <c r="D417" s="103"/>
      <c r="E417" s="29"/>
    </row>
    <row r="418" spans="1:5" ht="14.25" thickBot="1" x14ac:dyDescent="0.3">
      <c r="B418" s="104" t="s">
        <v>69</v>
      </c>
      <c r="C418" s="105">
        <v>5247.83</v>
      </c>
      <c r="D418" s="345" t="s">
        <v>70</v>
      </c>
      <c r="E418" s="29"/>
    </row>
    <row r="419" spans="1:5" s="34" customFormat="1" x14ac:dyDescent="0.2">
      <c r="A419" s="468"/>
      <c r="B419" s="30"/>
      <c r="C419" s="100"/>
      <c r="D419" s="33"/>
      <c r="E419" s="29"/>
    </row>
    <row r="420" spans="1:5" s="80" customFormat="1" x14ac:dyDescent="0.2">
      <c r="A420" s="449" t="s">
        <v>71</v>
      </c>
      <c r="B420" s="77" t="s">
        <v>72</v>
      </c>
      <c r="C420" s="78">
        <f>SUM(C376+C416+C412+C408+C404+C400+C396+C392+C388+C384+C380)</f>
        <v>21663.08</v>
      </c>
      <c r="D420" s="79"/>
      <c r="E420" s="109"/>
    </row>
    <row r="421" spans="1:5" s="80" customFormat="1" ht="13.5" thickBot="1" x14ac:dyDescent="0.25">
      <c r="A421" s="449"/>
      <c r="B421" s="77"/>
      <c r="C421" s="78"/>
      <c r="D421" s="79"/>
      <c r="E421" s="109"/>
    </row>
    <row r="422" spans="1:5" s="80" customFormat="1" ht="13.5" thickBot="1" x14ac:dyDescent="0.25">
      <c r="A422" s="449"/>
      <c r="B422" s="101" t="s">
        <v>1241</v>
      </c>
      <c r="C422" s="68">
        <f>SUM(C423:C424)</f>
        <v>2828.5</v>
      </c>
      <c r="D422" s="102" t="s">
        <v>73</v>
      </c>
      <c r="E422" s="109"/>
    </row>
    <row r="423" spans="1:5" s="80" customFormat="1" x14ac:dyDescent="0.2">
      <c r="A423" s="449"/>
      <c r="B423" s="95" t="s">
        <v>68</v>
      </c>
      <c r="C423" s="96">
        <v>1488.98</v>
      </c>
      <c r="D423" s="346" t="s">
        <v>726</v>
      </c>
      <c r="E423" s="109"/>
    </row>
    <row r="424" spans="1:5" s="80" customFormat="1" ht="13.5" thickBot="1" x14ac:dyDescent="0.25">
      <c r="A424" s="449"/>
      <c r="B424" s="104" t="s">
        <v>69</v>
      </c>
      <c r="C424" s="105">
        <v>1339.52</v>
      </c>
      <c r="D424" s="106"/>
      <c r="E424" s="109"/>
    </row>
    <row r="425" spans="1:5" s="80" customFormat="1" ht="13.5" thickBot="1" x14ac:dyDescent="0.25">
      <c r="A425" s="449"/>
      <c r="B425" s="77"/>
      <c r="C425" s="78"/>
      <c r="D425" s="77"/>
      <c r="E425" s="109"/>
    </row>
    <row r="426" spans="1:5" s="80" customFormat="1" ht="13.5" thickBot="1" x14ac:dyDescent="0.25">
      <c r="A426" s="449"/>
      <c r="B426" s="101" t="s">
        <v>954</v>
      </c>
      <c r="C426" s="68">
        <f>SUM(C427:C428)</f>
        <v>588.89</v>
      </c>
      <c r="D426" s="102" t="s">
        <v>73</v>
      </c>
      <c r="E426" s="109"/>
    </row>
    <row r="427" spans="1:5" s="80" customFormat="1" x14ac:dyDescent="0.2">
      <c r="A427" s="449"/>
      <c r="B427" s="95" t="s">
        <v>68</v>
      </c>
      <c r="C427" s="96">
        <v>437.6</v>
      </c>
      <c r="D427" s="346" t="s">
        <v>726</v>
      </c>
      <c r="E427" s="109"/>
    </row>
    <row r="428" spans="1:5" s="80" customFormat="1" ht="13.5" thickBot="1" x14ac:dyDescent="0.25">
      <c r="A428" s="449"/>
      <c r="B428" s="104" t="s">
        <v>69</v>
      </c>
      <c r="C428" s="105">
        <v>151.29</v>
      </c>
      <c r="D428" s="106"/>
      <c r="E428" s="109"/>
    </row>
    <row r="429" spans="1:5" s="80" customFormat="1" ht="13.5" thickBot="1" x14ac:dyDescent="0.25">
      <c r="A429" s="449"/>
      <c r="B429" s="77"/>
      <c r="C429" s="78"/>
      <c r="D429" s="77"/>
      <c r="E429" s="109"/>
    </row>
    <row r="430" spans="1:5" ht="13.5" thickBot="1" x14ac:dyDescent="0.25">
      <c r="B430" s="101" t="s">
        <v>718</v>
      </c>
      <c r="C430" s="68">
        <f>SUM(C431:C432)</f>
        <v>116.51</v>
      </c>
      <c r="D430" s="102" t="s">
        <v>73</v>
      </c>
    </row>
    <row r="431" spans="1:5" ht="13.5" x14ac:dyDescent="0.25">
      <c r="B431" s="95" t="s">
        <v>68</v>
      </c>
      <c r="C431" s="96">
        <v>116.51</v>
      </c>
      <c r="D431" s="108" t="s">
        <v>815</v>
      </c>
    </row>
    <row r="432" spans="1:5" ht="14.25" thickBot="1" x14ac:dyDescent="0.3">
      <c r="B432" s="104" t="s">
        <v>69</v>
      </c>
      <c r="C432" s="105">
        <v>0</v>
      </c>
      <c r="D432" s="345" t="s">
        <v>70</v>
      </c>
    </row>
    <row r="433" spans="1:5" ht="13.5" thickBot="1" x14ac:dyDescent="0.25">
      <c r="A433" s="30"/>
      <c r="B433" s="476"/>
      <c r="C433" s="82"/>
      <c r="D433" s="33"/>
    </row>
    <row r="434" spans="1:5" ht="13.5" thickBot="1" x14ac:dyDescent="0.25">
      <c r="A434" s="30"/>
      <c r="B434" s="101" t="s">
        <v>652</v>
      </c>
      <c r="C434" s="68">
        <f>SUM(C435:C436)</f>
        <v>1170.8700000000001</v>
      </c>
      <c r="D434" s="102" t="s">
        <v>73</v>
      </c>
    </row>
    <row r="435" spans="1:5" ht="13.5" x14ac:dyDescent="0.25">
      <c r="A435" s="30"/>
      <c r="B435" s="95" t="s">
        <v>68</v>
      </c>
      <c r="C435" s="96">
        <v>1075.48</v>
      </c>
      <c r="D435" s="108" t="s">
        <v>727</v>
      </c>
    </row>
    <row r="436" spans="1:5" ht="14.25" thickBot="1" x14ac:dyDescent="0.3">
      <c r="A436" s="30"/>
      <c r="B436" s="104" t="s">
        <v>69</v>
      </c>
      <c r="C436" s="105">
        <v>95.39</v>
      </c>
      <c r="D436" s="345" t="s">
        <v>70</v>
      </c>
    </row>
    <row r="437" spans="1:5" ht="14.25" thickBot="1" x14ac:dyDescent="0.3">
      <c r="A437" s="30"/>
      <c r="D437" s="477"/>
    </row>
    <row r="438" spans="1:5" ht="13.5" thickBot="1" x14ac:dyDescent="0.25">
      <c r="A438" s="30"/>
      <c r="B438" s="101" t="s">
        <v>111</v>
      </c>
      <c r="C438" s="68">
        <f>SUM(C439:C440)</f>
        <v>945.59</v>
      </c>
      <c r="D438" s="102" t="s">
        <v>73</v>
      </c>
    </row>
    <row r="439" spans="1:5" ht="13.5" x14ac:dyDescent="0.25">
      <c r="A439" s="30"/>
      <c r="B439" s="95" t="s">
        <v>68</v>
      </c>
      <c r="C439" s="96">
        <v>558.82000000000005</v>
      </c>
      <c r="D439" s="108" t="s">
        <v>128</v>
      </c>
    </row>
    <row r="440" spans="1:5" ht="14.25" thickBot="1" x14ac:dyDescent="0.3">
      <c r="A440" s="30"/>
      <c r="B440" s="104" t="s">
        <v>69</v>
      </c>
      <c r="C440" s="105">
        <v>386.77</v>
      </c>
      <c r="D440" s="345" t="s">
        <v>100</v>
      </c>
    </row>
    <row r="441" spans="1:5" ht="13.5" thickBot="1" x14ac:dyDescent="0.25">
      <c r="A441" s="30"/>
      <c r="B441" s="81"/>
      <c r="C441" s="82"/>
      <c r="D441" s="33"/>
    </row>
    <row r="442" spans="1:5" ht="13.5" thickBot="1" x14ac:dyDescent="0.25">
      <c r="A442" s="30"/>
      <c r="B442" s="101" t="s">
        <v>98</v>
      </c>
      <c r="C442" s="68">
        <f>SUM(C443:C444)</f>
        <v>3086.9399999999996</v>
      </c>
      <c r="D442" s="102" t="s">
        <v>73</v>
      </c>
    </row>
    <row r="443" spans="1:5" ht="13.5" x14ac:dyDescent="0.25">
      <c r="A443" s="30"/>
      <c r="B443" s="95" t="s">
        <v>68</v>
      </c>
      <c r="C443" s="96">
        <v>2117.64</v>
      </c>
      <c r="D443" s="108" t="s">
        <v>129</v>
      </c>
      <c r="E443" s="29"/>
    </row>
    <row r="444" spans="1:5" ht="14.25" thickBot="1" x14ac:dyDescent="0.3">
      <c r="A444" s="30"/>
      <c r="B444" s="104" t="s">
        <v>69</v>
      </c>
      <c r="C444" s="105">
        <v>969.3</v>
      </c>
      <c r="D444" s="345" t="s">
        <v>100</v>
      </c>
    </row>
    <row r="445" spans="1:5" ht="14.25" thickBot="1" x14ac:dyDescent="0.3">
      <c r="A445" s="30"/>
      <c r="D445" s="477"/>
    </row>
    <row r="446" spans="1:5" ht="13.5" thickBot="1" x14ac:dyDescent="0.25">
      <c r="A446" s="30"/>
      <c r="B446" s="101" t="s">
        <v>54</v>
      </c>
      <c r="C446" s="68">
        <f>SUM(C447:C448)</f>
        <v>2525.84</v>
      </c>
      <c r="D446" s="102" t="s">
        <v>73</v>
      </c>
      <c r="E446" s="29"/>
    </row>
    <row r="447" spans="1:5" ht="13.5" x14ac:dyDescent="0.25">
      <c r="A447" s="30"/>
      <c r="B447" s="95" t="s">
        <v>68</v>
      </c>
      <c r="C447" s="96">
        <v>1764.69</v>
      </c>
      <c r="D447" s="108" t="s">
        <v>99</v>
      </c>
      <c r="E447" s="29"/>
    </row>
    <row r="448" spans="1:5" ht="14.25" thickBot="1" x14ac:dyDescent="0.3">
      <c r="A448" s="30"/>
      <c r="B448" s="104" t="s">
        <v>69</v>
      </c>
      <c r="C448" s="105">
        <v>761.15</v>
      </c>
      <c r="D448" s="345" t="s">
        <v>100</v>
      </c>
    </row>
    <row r="449" spans="1:8" ht="13.5" thickBot="1" x14ac:dyDescent="0.25">
      <c r="A449" s="30"/>
      <c r="B449" s="81"/>
      <c r="C449" s="82"/>
      <c r="D449" s="33"/>
    </row>
    <row r="450" spans="1:8" ht="13.5" thickBot="1" x14ac:dyDescent="0.25">
      <c r="A450" s="30"/>
      <c r="B450" s="101" t="s">
        <v>60</v>
      </c>
      <c r="C450" s="68">
        <f>SUM(C451:C452)</f>
        <v>1144.21</v>
      </c>
      <c r="D450" s="102" t="s">
        <v>73</v>
      </c>
    </row>
    <row r="451" spans="1:8" ht="13.5" x14ac:dyDescent="0.25">
      <c r="A451" s="30"/>
      <c r="B451" s="95" t="s">
        <v>68</v>
      </c>
      <c r="C451" s="96">
        <v>614.17999999999995</v>
      </c>
      <c r="D451" s="108" t="s">
        <v>101</v>
      </c>
    </row>
    <row r="452" spans="1:8" ht="14.25" thickBot="1" x14ac:dyDescent="0.3">
      <c r="A452" s="30"/>
      <c r="B452" s="104" t="s">
        <v>69</v>
      </c>
      <c r="C452" s="105">
        <v>530.03</v>
      </c>
      <c r="D452" s="345" t="s">
        <v>70</v>
      </c>
      <c r="F452" s="29"/>
    </row>
    <row r="453" spans="1:8" ht="13.5" thickBot="1" x14ac:dyDescent="0.25">
      <c r="A453" s="30"/>
      <c r="B453" s="81"/>
      <c r="C453" s="82"/>
      <c r="D453" s="33"/>
      <c r="H453" s="30" t="s">
        <v>97</v>
      </c>
    </row>
    <row r="454" spans="1:8" ht="13.5" thickBot="1" x14ac:dyDescent="0.25">
      <c r="A454" s="30"/>
      <c r="B454" s="101" t="s">
        <v>89</v>
      </c>
      <c r="C454" s="68">
        <f>SUM(C455:C456)</f>
        <v>699.07</v>
      </c>
      <c r="D454" s="102" t="s">
        <v>73</v>
      </c>
    </row>
    <row r="455" spans="1:8" ht="13.5" x14ac:dyDescent="0.25">
      <c r="A455" s="30"/>
      <c r="B455" s="95" t="s">
        <v>68</v>
      </c>
      <c r="C455" s="96">
        <v>247.03</v>
      </c>
      <c r="D455" s="108" t="s">
        <v>102</v>
      </c>
    </row>
    <row r="456" spans="1:8" ht="14.25" thickBot="1" x14ac:dyDescent="0.3">
      <c r="A456" s="30"/>
      <c r="B456" s="104" t="s">
        <v>69</v>
      </c>
      <c r="C456" s="105">
        <v>452.04</v>
      </c>
      <c r="D456" s="345" t="s">
        <v>70</v>
      </c>
    </row>
    <row r="457" spans="1:8" ht="13.5" thickBot="1" x14ac:dyDescent="0.25">
      <c r="A457" s="30"/>
      <c r="D457" s="33"/>
      <c r="E457" s="29"/>
      <c r="F457" s="29"/>
    </row>
    <row r="458" spans="1:8" ht="13.5" thickBot="1" x14ac:dyDescent="0.25">
      <c r="A458" s="30"/>
      <c r="B458" s="101" t="s">
        <v>88</v>
      </c>
      <c r="C458" s="68">
        <f>SUM(C459:C460)</f>
        <v>915.68999999999994</v>
      </c>
      <c r="D458" s="102" t="s">
        <v>73</v>
      </c>
    </row>
    <row r="459" spans="1:8" ht="13.5" x14ac:dyDescent="0.25">
      <c r="A459" s="30"/>
      <c r="B459" s="95" t="s">
        <v>68</v>
      </c>
      <c r="C459" s="96">
        <v>624.04</v>
      </c>
      <c r="D459" s="108" t="s">
        <v>103</v>
      </c>
      <c r="E459" s="29"/>
      <c r="F459" s="29"/>
    </row>
    <row r="460" spans="1:8" ht="14.25" thickBot="1" x14ac:dyDescent="0.3">
      <c r="A460" s="30"/>
      <c r="B460" s="104" t="s">
        <v>69</v>
      </c>
      <c r="C460" s="105">
        <v>291.64999999999998</v>
      </c>
      <c r="D460" s="345" t="s">
        <v>70</v>
      </c>
    </row>
    <row r="461" spans="1:8" ht="13.5" thickBot="1" x14ac:dyDescent="0.25">
      <c r="A461" s="30"/>
      <c r="D461" s="33"/>
    </row>
    <row r="462" spans="1:8" ht="13.5" thickBot="1" x14ac:dyDescent="0.25">
      <c r="A462" s="30"/>
      <c r="B462" s="101" t="s">
        <v>87</v>
      </c>
      <c r="C462" s="68">
        <f>SUM(C463:C464)</f>
        <v>722.75</v>
      </c>
      <c r="D462" s="102" t="s">
        <v>73</v>
      </c>
      <c r="E462" s="29"/>
    </row>
    <row r="463" spans="1:8" ht="13.5" x14ac:dyDescent="0.25">
      <c r="A463" s="30"/>
      <c r="B463" s="95" t="s">
        <v>68</v>
      </c>
      <c r="C463" s="96">
        <v>546.03</v>
      </c>
      <c r="D463" s="108" t="s">
        <v>104</v>
      </c>
      <c r="E463" s="29"/>
    </row>
    <row r="464" spans="1:8" ht="14.25" thickBot="1" x14ac:dyDescent="0.3">
      <c r="A464" s="30"/>
      <c r="B464" s="104" t="s">
        <v>69</v>
      </c>
      <c r="C464" s="105">
        <v>176.72</v>
      </c>
      <c r="D464" s="345" t="s">
        <v>70</v>
      </c>
      <c r="E464" s="29"/>
      <c r="F464" s="29"/>
    </row>
    <row r="465" spans="1:6" x14ac:dyDescent="0.2">
      <c r="D465" s="33"/>
      <c r="E465" s="29"/>
    </row>
    <row r="466" spans="1:6" s="80" customFormat="1" x14ac:dyDescent="0.2">
      <c r="A466" s="449" t="s">
        <v>74</v>
      </c>
      <c r="B466" s="77" t="s">
        <v>75</v>
      </c>
      <c r="C466" s="78">
        <f>SUM(C422+C462+C458+C454+C450+C446+C442+C438+C434+C430+C426)</f>
        <v>14744.86</v>
      </c>
      <c r="D466" s="79"/>
      <c r="E466" s="109"/>
    </row>
    <row r="467" spans="1:6" s="80" customFormat="1" x14ac:dyDescent="0.2">
      <c r="A467" s="449"/>
      <c r="B467" s="77"/>
      <c r="C467" s="78"/>
      <c r="D467" s="79"/>
      <c r="E467" s="109"/>
    </row>
    <row r="468" spans="1:6" s="80" customFormat="1" ht="13.5" thickBot="1" x14ac:dyDescent="0.25">
      <c r="A468" s="449"/>
      <c r="B468" s="77"/>
      <c r="C468" s="78" t="s">
        <v>97</v>
      </c>
      <c r="D468" s="79"/>
      <c r="E468" s="109"/>
    </row>
    <row r="469" spans="1:6" s="80" customFormat="1" ht="13.5" thickBot="1" x14ac:dyDescent="0.25">
      <c r="A469" s="449"/>
      <c r="B469" s="67" t="s">
        <v>1246</v>
      </c>
      <c r="C469" s="63">
        <f>SUM(C470:C471)</f>
        <v>0</v>
      </c>
      <c r="D469" s="393" t="s">
        <v>655</v>
      </c>
      <c r="E469" s="109"/>
    </row>
    <row r="470" spans="1:6" s="80" customFormat="1" ht="12.75" customHeight="1" x14ac:dyDescent="0.2">
      <c r="A470" s="449"/>
      <c r="B470" s="1045" t="s">
        <v>628</v>
      </c>
      <c r="C470" s="96"/>
      <c r="D470" s="1047"/>
      <c r="E470" s="109"/>
      <c r="F470" s="109"/>
    </row>
    <row r="471" spans="1:6" s="80" customFormat="1" ht="13.5" customHeight="1" thickBot="1" x14ac:dyDescent="0.25">
      <c r="A471" s="449"/>
      <c r="B471" s="1046"/>
      <c r="C471" s="105"/>
      <c r="D471" s="1048"/>
      <c r="E471" s="109"/>
    </row>
    <row r="472" spans="1:6" x14ac:dyDescent="0.2">
      <c r="D472" s="547"/>
      <c r="E472" s="29"/>
      <c r="F472" s="29"/>
    </row>
    <row r="473" spans="1:6" s="80" customFormat="1" x14ac:dyDescent="0.2">
      <c r="A473" s="449" t="s">
        <v>77</v>
      </c>
      <c r="B473" s="77" t="s">
        <v>625</v>
      </c>
      <c r="C473" s="78">
        <f>SUM(C469)</f>
        <v>0</v>
      </c>
      <c r="D473" s="79"/>
      <c r="E473" s="109"/>
    </row>
    <row r="474" spans="1:6" s="80" customFormat="1" x14ac:dyDescent="0.2">
      <c r="A474" s="449"/>
      <c r="B474" s="77"/>
      <c r="C474" s="78"/>
      <c r="D474" s="79"/>
      <c r="E474" s="109"/>
    </row>
    <row r="475" spans="1:6" s="80" customFormat="1" ht="13.5" thickBot="1" x14ac:dyDescent="0.25">
      <c r="A475" s="449"/>
      <c r="B475" s="77"/>
      <c r="C475" s="78"/>
      <c r="D475" s="79"/>
      <c r="E475" s="109"/>
    </row>
    <row r="476" spans="1:6" s="80" customFormat="1" ht="13.5" thickBot="1" x14ac:dyDescent="0.25">
      <c r="A476" s="449"/>
      <c r="B476" s="67" t="s">
        <v>1241</v>
      </c>
      <c r="C476" s="68">
        <f>SUM(C477:C478)</f>
        <v>240.16</v>
      </c>
      <c r="D476" s="110" t="s">
        <v>656</v>
      </c>
      <c r="E476" s="109"/>
    </row>
    <row r="477" spans="1:6" s="80" customFormat="1" x14ac:dyDescent="0.2">
      <c r="A477" s="449"/>
      <c r="B477" s="1039" t="s">
        <v>1247</v>
      </c>
      <c r="C477" s="96">
        <v>161.06</v>
      </c>
      <c r="D477" s="1047" t="s">
        <v>1248</v>
      </c>
      <c r="E477" s="109"/>
    </row>
    <row r="478" spans="1:6" s="80" customFormat="1" ht="13.5" thickBot="1" x14ac:dyDescent="0.25">
      <c r="A478" s="449"/>
      <c r="B478" s="1040"/>
      <c r="C478" s="105">
        <v>79.099999999999994</v>
      </c>
      <c r="D478" s="1048"/>
      <c r="E478" s="109"/>
    </row>
    <row r="479" spans="1:6" s="80" customFormat="1" x14ac:dyDescent="0.2">
      <c r="A479" s="449"/>
      <c r="B479" s="77"/>
      <c r="C479" s="78"/>
      <c r="D479" s="79"/>
      <c r="E479" s="109"/>
    </row>
    <row r="480" spans="1:6" s="80" customFormat="1" x14ac:dyDescent="0.2">
      <c r="A480" s="449" t="s">
        <v>80</v>
      </c>
      <c r="B480" s="77" t="s">
        <v>626</v>
      </c>
      <c r="C480" s="78">
        <f>SUM(C476)</f>
        <v>240.16</v>
      </c>
      <c r="D480" s="79"/>
      <c r="E480" s="109"/>
    </row>
    <row r="481" spans="1:7" s="80" customFormat="1" x14ac:dyDescent="0.2">
      <c r="A481" s="449"/>
      <c r="B481" s="77"/>
      <c r="C481" s="78"/>
      <c r="D481" s="79"/>
      <c r="E481" s="109"/>
    </row>
    <row r="482" spans="1:7" s="80" customFormat="1" ht="13.5" thickBot="1" x14ac:dyDescent="0.25">
      <c r="A482" s="449"/>
      <c r="B482" s="77"/>
      <c r="C482" s="78"/>
      <c r="D482" s="79"/>
      <c r="E482" s="109"/>
    </row>
    <row r="483" spans="1:7" s="80" customFormat="1" ht="13.5" thickBot="1" x14ac:dyDescent="0.25">
      <c r="A483" s="449"/>
      <c r="B483" s="67" t="s">
        <v>1241</v>
      </c>
      <c r="C483" s="68">
        <f>SUM(C484:C485)</f>
        <v>243.88</v>
      </c>
      <c r="D483" s="110" t="s">
        <v>728</v>
      </c>
      <c r="E483" s="109"/>
    </row>
    <row r="484" spans="1:7" x14ac:dyDescent="0.2">
      <c r="B484" s="1039" t="s">
        <v>1249</v>
      </c>
      <c r="C484" s="96">
        <v>145.30000000000001</v>
      </c>
      <c r="D484" s="1041" t="s">
        <v>1250</v>
      </c>
      <c r="E484" s="29"/>
    </row>
    <row r="485" spans="1:7" ht="13.5" thickBot="1" x14ac:dyDescent="0.25">
      <c r="B485" s="1040"/>
      <c r="C485" s="105">
        <v>98.58</v>
      </c>
      <c r="D485" s="1042"/>
      <c r="E485" s="29"/>
    </row>
    <row r="486" spans="1:7" s="80" customFormat="1" x14ac:dyDescent="0.2">
      <c r="A486" s="449"/>
      <c r="B486" s="77"/>
      <c r="C486" s="78"/>
      <c r="D486" s="79"/>
      <c r="E486" s="109"/>
    </row>
    <row r="487" spans="1:7" s="80" customFormat="1" x14ac:dyDescent="0.2">
      <c r="A487" s="449" t="s">
        <v>260</v>
      </c>
      <c r="B487" s="77" t="s">
        <v>729</v>
      </c>
      <c r="C487" s="78">
        <f>SUM(C483)</f>
        <v>243.88</v>
      </c>
      <c r="D487" s="79"/>
      <c r="E487" s="109"/>
    </row>
    <row r="488" spans="1:7" s="80" customFormat="1" x14ac:dyDescent="0.2">
      <c r="A488" s="449"/>
      <c r="B488" s="77"/>
      <c r="C488" s="78"/>
      <c r="D488" s="79"/>
      <c r="E488" s="109"/>
    </row>
    <row r="489" spans="1:7" s="80" customFormat="1" ht="13.5" thickBot="1" x14ac:dyDescent="0.25">
      <c r="A489" s="449"/>
      <c r="B489" s="77"/>
      <c r="C489" s="78"/>
      <c r="D489" s="79"/>
      <c r="E489" s="109"/>
    </row>
    <row r="490" spans="1:7" s="80" customFormat="1" ht="13.5" thickBot="1" x14ac:dyDescent="0.25">
      <c r="A490" s="449"/>
      <c r="B490" s="67" t="s">
        <v>1246</v>
      </c>
      <c r="C490" s="68">
        <f>SUM(C491:C492)</f>
        <v>0</v>
      </c>
      <c r="D490" s="116" t="s">
        <v>730</v>
      </c>
      <c r="E490" s="109"/>
    </row>
    <row r="491" spans="1:7" s="80" customFormat="1" x14ac:dyDescent="0.2">
      <c r="A491" s="449"/>
      <c r="B491" s="1039" t="s">
        <v>628</v>
      </c>
      <c r="C491" s="96"/>
      <c r="D491" s="1041"/>
      <c r="E491" s="109"/>
    </row>
    <row r="492" spans="1:7" s="80" customFormat="1" ht="13.5" thickBot="1" x14ac:dyDescent="0.25">
      <c r="A492" s="449"/>
      <c r="B492" s="1040"/>
      <c r="C492" s="105"/>
      <c r="D492" s="1042"/>
      <c r="E492" s="109"/>
    </row>
    <row r="493" spans="1:7" s="80" customFormat="1" x14ac:dyDescent="0.2">
      <c r="A493" s="449"/>
      <c r="B493" s="77"/>
      <c r="C493" s="78"/>
      <c r="D493" s="79"/>
      <c r="E493" s="109"/>
    </row>
    <row r="494" spans="1:7" s="80" customFormat="1" x14ac:dyDescent="0.2">
      <c r="A494" s="449" t="s">
        <v>627</v>
      </c>
      <c r="B494" s="77" t="s">
        <v>731</v>
      </c>
      <c r="C494" s="78">
        <f>SUM(C490)</f>
        <v>0</v>
      </c>
      <c r="D494" s="79"/>
      <c r="E494" s="109"/>
      <c r="G494" s="80" t="s">
        <v>97</v>
      </c>
    </row>
    <row r="495" spans="1:7" s="80" customFormat="1" x14ac:dyDescent="0.2">
      <c r="A495" s="449"/>
      <c r="B495" s="77"/>
      <c r="C495" s="78"/>
      <c r="D495" s="79"/>
      <c r="E495" s="109"/>
    </row>
    <row r="496" spans="1:7" s="80" customFormat="1" ht="13.5" thickBot="1" x14ac:dyDescent="0.25">
      <c r="A496" s="449"/>
      <c r="B496" s="77"/>
      <c r="C496" s="78"/>
      <c r="D496" s="79"/>
      <c r="E496" s="109"/>
    </row>
    <row r="497" spans="1:5" s="80" customFormat="1" ht="13.5" thickBot="1" x14ac:dyDescent="0.25">
      <c r="A497" s="449"/>
      <c r="B497" s="101" t="s">
        <v>1241</v>
      </c>
      <c r="C497" s="68">
        <f>SUM(C498:C504)</f>
        <v>1252.1400000000001</v>
      </c>
      <c r="D497" s="102" t="s">
        <v>76</v>
      </c>
      <c r="E497" s="109"/>
    </row>
    <row r="498" spans="1:5" s="80" customFormat="1" ht="12.75" customHeight="1" x14ac:dyDescent="0.2">
      <c r="A498" s="449"/>
      <c r="B498" s="1034" t="s">
        <v>1251</v>
      </c>
      <c r="C498" s="447">
        <v>133.33000000000001</v>
      </c>
      <c r="D498" s="1036" t="s">
        <v>1252</v>
      </c>
      <c r="E498" s="109"/>
    </row>
    <row r="499" spans="1:5" s="80" customFormat="1" ht="13.5" thickBot="1" x14ac:dyDescent="0.25">
      <c r="A499" s="449"/>
      <c r="B499" s="1035"/>
      <c r="C499" s="425">
        <v>8.6999999999999993</v>
      </c>
      <c r="D499" s="1035"/>
      <c r="E499" s="109"/>
    </row>
    <row r="500" spans="1:5" s="80" customFormat="1" ht="14.25" customHeight="1" thickBot="1" x14ac:dyDescent="0.25">
      <c r="A500" s="449"/>
      <c r="B500" s="674" t="s">
        <v>1253</v>
      </c>
      <c r="C500" s="675">
        <v>640.19000000000005</v>
      </c>
      <c r="D500" s="674" t="s">
        <v>1254</v>
      </c>
      <c r="E500" s="109"/>
    </row>
    <row r="501" spans="1:5" s="80" customFormat="1" x14ac:dyDescent="0.2">
      <c r="A501" s="449"/>
      <c r="B501" s="1034" t="s">
        <v>1255</v>
      </c>
      <c r="C501" s="447">
        <v>58.75</v>
      </c>
      <c r="D501" s="1036" t="s">
        <v>1256</v>
      </c>
      <c r="E501" s="109"/>
    </row>
    <row r="502" spans="1:5" s="80" customFormat="1" ht="13.5" thickBot="1" x14ac:dyDescent="0.25">
      <c r="A502" s="449"/>
      <c r="B502" s="1035"/>
      <c r="C502" s="425">
        <v>35.03</v>
      </c>
      <c r="D502" s="1035"/>
      <c r="E502" s="109"/>
    </row>
    <row r="503" spans="1:5" s="80" customFormat="1" x14ac:dyDescent="0.2">
      <c r="A503" s="449"/>
      <c r="B503" s="1034" t="s">
        <v>1060</v>
      </c>
      <c r="C503" s="447">
        <v>10.72</v>
      </c>
      <c r="D503" s="1036" t="s">
        <v>1256</v>
      </c>
      <c r="E503" s="109"/>
    </row>
    <row r="504" spans="1:5" s="80" customFormat="1" ht="13.5" thickBot="1" x14ac:dyDescent="0.25">
      <c r="A504" s="449"/>
      <c r="B504" s="1035"/>
      <c r="C504" s="425">
        <v>365.42</v>
      </c>
      <c r="D504" s="1035"/>
      <c r="E504" s="109"/>
    </row>
    <row r="505" spans="1:5" s="80" customFormat="1" x14ac:dyDescent="0.2">
      <c r="A505" s="449"/>
      <c r="B505" s="77"/>
      <c r="C505" s="78"/>
      <c r="D505" s="79"/>
      <c r="E505" s="109"/>
    </row>
    <row r="506" spans="1:5" s="80" customFormat="1" x14ac:dyDescent="0.2">
      <c r="A506" s="449" t="s">
        <v>735</v>
      </c>
      <c r="B506" s="77" t="s">
        <v>78</v>
      </c>
      <c r="C506" s="78">
        <f>SUM(C497)</f>
        <v>1252.1400000000001</v>
      </c>
      <c r="E506" s="109"/>
    </row>
    <row r="507" spans="1:5" s="80" customFormat="1" x14ac:dyDescent="0.2">
      <c r="A507" s="449"/>
      <c r="B507" s="77"/>
      <c r="C507" s="78"/>
      <c r="E507" s="109"/>
    </row>
    <row r="508" spans="1:5" s="80" customFormat="1" ht="13.5" thickBot="1" x14ac:dyDescent="0.25">
      <c r="A508" s="449"/>
      <c r="B508" s="77"/>
      <c r="C508" s="78"/>
      <c r="E508" s="109"/>
    </row>
    <row r="509" spans="1:5" s="80" customFormat="1" ht="13.5" thickBot="1" x14ac:dyDescent="0.25">
      <c r="A509" s="449"/>
      <c r="B509" s="62" t="s">
        <v>1238</v>
      </c>
      <c r="C509" s="63">
        <f>SUM(C510:C511)</f>
        <v>418</v>
      </c>
      <c r="D509" s="393" t="s">
        <v>79</v>
      </c>
      <c r="E509" s="109"/>
    </row>
    <row r="510" spans="1:5" s="80" customFormat="1" ht="13.5" customHeight="1" x14ac:dyDescent="0.2">
      <c r="A510" s="449"/>
      <c r="B510" s="1034" t="s">
        <v>1257</v>
      </c>
      <c r="C510" s="96">
        <v>105</v>
      </c>
      <c r="D510" s="1037" t="s">
        <v>1258</v>
      </c>
      <c r="E510" s="109"/>
    </row>
    <row r="511" spans="1:5" s="80" customFormat="1" ht="13.5" customHeight="1" thickBot="1" x14ac:dyDescent="0.25">
      <c r="A511" s="449"/>
      <c r="B511" s="1035"/>
      <c r="C511" s="105">
        <v>313</v>
      </c>
      <c r="D511" s="1038"/>
      <c r="E511" s="109"/>
    </row>
    <row r="512" spans="1:5" s="80" customFormat="1" x14ac:dyDescent="0.2">
      <c r="A512" s="449"/>
      <c r="B512" s="77"/>
      <c r="C512" s="78"/>
      <c r="E512" s="109"/>
    </row>
    <row r="513" spans="1:6" s="80" customFormat="1" x14ac:dyDescent="0.2">
      <c r="A513" s="449" t="s">
        <v>745</v>
      </c>
      <c r="B513" s="77" t="s">
        <v>81</v>
      </c>
      <c r="C513" s="78">
        <f>SUM(C509)</f>
        <v>418</v>
      </c>
      <c r="D513" s="676"/>
      <c r="E513" s="109"/>
    </row>
    <row r="514" spans="1:6" s="80" customFormat="1" x14ac:dyDescent="0.2">
      <c r="A514" s="449"/>
      <c r="B514" s="77"/>
      <c r="C514" s="78"/>
      <c r="D514" s="478"/>
      <c r="E514" s="109"/>
    </row>
    <row r="515" spans="1:6" s="80" customFormat="1" x14ac:dyDescent="0.2">
      <c r="A515" s="449"/>
      <c r="B515" s="77"/>
      <c r="C515" s="78"/>
      <c r="D515" s="478"/>
      <c r="E515" s="109"/>
    </row>
    <row r="516" spans="1:6" x14ac:dyDescent="0.2">
      <c r="A516" s="449" t="s">
        <v>82</v>
      </c>
      <c r="B516" s="33" t="s">
        <v>15</v>
      </c>
      <c r="C516" s="82"/>
    </row>
    <row r="517" spans="1:6" ht="13.5" thickBot="1" x14ac:dyDescent="0.25">
      <c r="B517" s="33"/>
      <c r="C517" s="82"/>
    </row>
    <row r="518" spans="1:6" ht="14.25" thickBot="1" x14ac:dyDescent="0.3">
      <c r="B518" s="67" t="s">
        <v>777</v>
      </c>
      <c r="C518" s="68">
        <f>SUM(C519:C520)</f>
        <v>8.1999999999999993</v>
      </c>
      <c r="D518" s="479" t="s">
        <v>83</v>
      </c>
    </row>
    <row r="519" spans="1:6" ht="14.25" thickBot="1" x14ac:dyDescent="0.3">
      <c r="B519" s="75" t="s">
        <v>808</v>
      </c>
      <c r="C519" s="89">
        <v>8.1999999999999993</v>
      </c>
      <c r="D519" s="90"/>
    </row>
    <row r="520" spans="1:6" ht="13.5" thickBot="1" x14ac:dyDescent="0.25">
      <c r="B520" s="33"/>
      <c r="C520" s="82"/>
    </row>
    <row r="521" spans="1:6" ht="14.25" thickBot="1" x14ac:dyDescent="0.3">
      <c r="B521" s="67" t="s">
        <v>732</v>
      </c>
      <c r="C521" s="68">
        <f>SUM(C522:C523)</f>
        <v>1217.2</v>
      </c>
      <c r="D521" s="479" t="s">
        <v>83</v>
      </c>
    </row>
    <row r="522" spans="1:6" ht="13.5" x14ac:dyDescent="0.25">
      <c r="A522" s="335"/>
      <c r="B522" s="98" t="s">
        <v>109</v>
      </c>
      <c r="C522" s="451">
        <v>11.5</v>
      </c>
      <c r="D522" s="452"/>
    </row>
    <row r="523" spans="1:6" ht="14.25" thickBot="1" x14ac:dyDescent="0.3">
      <c r="A523" s="335"/>
      <c r="B523" s="75" t="s">
        <v>817</v>
      </c>
      <c r="C523" s="89">
        <v>1205.7</v>
      </c>
      <c r="D523" s="90"/>
    </row>
    <row r="524" spans="1:6" ht="13.5" thickBot="1" x14ac:dyDescent="0.25">
      <c r="B524" s="33"/>
      <c r="C524" s="82"/>
    </row>
    <row r="525" spans="1:6" ht="14.25" thickBot="1" x14ac:dyDescent="0.3">
      <c r="B525" s="67" t="s">
        <v>652</v>
      </c>
      <c r="C525" s="68">
        <f>SUM(C526:C528)</f>
        <v>153.1</v>
      </c>
      <c r="D525" s="338" t="s">
        <v>83</v>
      </c>
      <c r="F525" s="29"/>
    </row>
    <row r="526" spans="1:6" ht="13.5" x14ac:dyDescent="0.25">
      <c r="B526" s="465" t="s">
        <v>109</v>
      </c>
      <c r="C526" s="451">
        <v>11.9</v>
      </c>
      <c r="D526" s="452"/>
      <c r="F526" s="29"/>
    </row>
    <row r="527" spans="1:6" ht="13.5" x14ac:dyDescent="0.25">
      <c r="B527" s="230" t="s">
        <v>816</v>
      </c>
      <c r="C527" s="453">
        <v>138</v>
      </c>
      <c r="D527" s="672"/>
      <c r="F527" s="29"/>
    </row>
    <row r="528" spans="1:6" ht="14.25" thickBot="1" x14ac:dyDescent="0.3">
      <c r="B528" s="75" t="s">
        <v>650</v>
      </c>
      <c r="C528" s="89">
        <v>3.2</v>
      </c>
      <c r="D528" s="90"/>
      <c r="F528" s="29"/>
    </row>
    <row r="529" spans="1:4" ht="13.5" thickBot="1" x14ac:dyDescent="0.25">
      <c r="B529" s="33"/>
      <c r="C529" s="82"/>
    </row>
    <row r="530" spans="1:4" ht="14.25" thickBot="1" x14ac:dyDescent="0.3">
      <c r="B530" s="101" t="s">
        <v>258</v>
      </c>
      <c r="C530" s="113">
        <f>SUM(C531:C531)</f>
        <v>10.7</v>
      </c>
      <c r="D530" s="338" t="s">
        <v>83</v>
      </c>
    </row>
    <row r="531" spans="1:4" ht="14.25" thickBot="1" x14ac:dyDescent="0.3">
      <c r="B531" s="383" t="s">
        <v>226</v>
      </c>
      <c r="C531" s="89">
        <v>10.7</v>
      </c>
      <c r="D531" s="115"/>
    </row>
    <row r="532" spans="1:4" ht="13.5" thickBot="1" x14ac:dyDescent="0.25">
      <c r="B532" s="33"/>
      <c r="C532" s="82"/>
    </row>
    <row r="533" spans="1:4" ht="14.25" thickBot="1" x14ac:dyDescent="0.3">
      <c r="B533" s="101" t="s">
        <v>228</v>
      </c>
      <c r="C533" s="113">
        <f>SUM(C534:C535)</f>
        <v>66.599999999999994</v>
      </c>
      <c r="D533" s="338" t="s">
        <v>83</v>
      </c>
    </row>
    <row r="534" spans="1:4" ht="13.5" x14ac:dyDescent="0.25">
      <c r="B534" s="74" t="s">
        <v>48</v>
      </c>
      <c r="C534" s="453">
        <v>55.9</v>
      </c>
      <c r="D534" s="114"/>
    </row>
    <row r="535" spans="1:4" ht="14.25" thickBot="1" x14ac:dyDescent="0.3">
      <c r="B535" s="75" t="s">
        <v>261</v>
      </c>
      <c r="C535" s="89">
        <v>10.7</v>
      </c>
      <c r="D535" s="115"/>
    </row>
    <row r="536" spans="1:4" ht="14.25" thickBot="1" x14ac:dyDescent="0.3">
      <c r="B536" s="107"/>
      <c r="D536" s="311"/>
    </row>
    <row r="537" spans="1:4" ht="14.25" thickBot="1" x14ac:dyDescent="0.3">
      <c r="B537" s="415" t="s">
        <v>733</v>
      </c>
      <c r="C537" s="113">
        <f>SUM(C538:C540)</f>
        <v>510.22</v>
      </c>
      <c r="D537" s="338" t="s">
        <v>83</v>
      </c>
    </row>
    <row r="538" spans="1:4" ht="13.5" x14ac:dyDescent="0.25">
      <c r="B538" s="240" t="s">
        <v>48</v>
      </c>
      <c r="C538" s="453">
        <v>195.5</v>
      </c>
      <c r="D538" s="114"/>
    </row>
    <row r="539" spans="1:4" ht="13.5" x14ac:dyDescent="0.25">
      <c r="B539" s="222" t="s">
        <v>261</v>
      </c>
      <c r="C539" s="451">
        <v>13.52</v>
      </c>
      <c r="D539" s="417"/>
    </row>
    <row r="540" spans="1:4" ht="14.25" thickBot="1" x14ac:dyDescent="0.3">
      <c r="B540" s="93" t="s">
        <v>809</v>
      </c>
      <c r="C540" s="105">
        <v>301.2</v>
      </c>
      <c r="D540" s="115"/>
    </row>
    <row r="541" spans="1:4" ht="14.25" thickBot="1" x14ac:dyDescent="0.3">
      <c r="D541" s="311"/>
    </row>
    <row r="542" spans="1:4" ht="14.25" thickBot="1" x14ac:dyDescent="0.3">
      <c r="A542" s="30"/>
      <c r="B542" s="101" t="s">
        <v>734</v>
      </c>
      <c r="C542" s="113">
        <f>SUM(C543:C544)</f>
        <v>149.6</v>
      </c>
      <c r="D542" s="338" t="s">
        <v>83</v>
      </c>
    </row>
    <row r="543" spans="1:4" ht="13.5" x14ac:dyDescent="0.25">
      <c r="A543" s="30"/>
      <c r="B543" s="98" t="s">
        <v>809</v>
      </c>
      <c r="C543" s="451">
        <v>91.2</v>
      </c>
      <c r="D543" s="417"/>
    </row>
    <row r="544" spans="1:4" ht="14.25" thickBot="1" x14ac:dyDescent="0.3">
      <c r="A544" s="30"/>
      <c r="B544" s="104" t="s">
        <v>48</v>
      </c>
      <c r="C544" s="105">
        <v>58.4</v>
      </c>
      <c r="D544" s="115"/>
    </row>
    <row r="545" spans="1:6" ht="14.25" thickBot="1" x14ac:dyDescent="0.3">
      <c r="A545" s="30"/>
      <c r="D545" s="311"/>
    </row>
    <row r="546" spans="1:6" ht="14.25" thickBot="1" x14ac:dyDescent="0.3">
      <c r="A546" s="30"/>
      <c r="B546" s="101" t="s">
        <v>736</v>
      </c>
      <c r="C546" s="113">
        <f>SUM(C547:C547)</f>
        <v>184.4</v>
      </c>
      <c r="D546" s="338" t="s">
        <v>83</v>
      </c>
    </row>
    <row r="547" spans="1:6" ht="14.25" thickBot="1" x14ac:dyDescent="0.3">
      <c r="A547" s="30"/>
      <c r="B547" s="99" t="s">
        <v>48</v>
      </c>
      <c r="C547" s="466">
        <v>184.4</v>
      </c>
      <c r="D547" s="548"/>
    </row>
    <row r="548" spans="1:6" ht="13.5" thickBot="1" x14ac:dyDescent="0.25">
      <c r="A548" s="30"/>
      <c r="B548" s="33"/>
      <c r="C548" s="82"/>
      <c r="E548" s="29"/>
    </row>
    <row r="549" spans="1:6" ht="14.25" thickBot="1" x14ac:dyDescent="0.3">
      <c r="A549" s="30"/>
      <c r="B549" s="101" t="s">
        <v>737</v>
      </c>
      <c r="C549" s="113">
        <f>SUM(C550:C550)</f>
        <v>74.8</v>
      </c>
      <c r="D549" s="338" t="s">
        <v>83</v>
      </c>
    </row>
    <row r="550" spans="1:6" ht="14.25" thickBot="1" x14ac:dyDescent="0.3">
      <c r="A550" s="30"/>
      <c r="B550" s="99" t="s">
        <v>48</v>
      </c>
      <c r="C550" s="466">
        <v>74.8</v>
      </c>
      <c r="D550" s="548"/>
    </row>
    <row r="551" spans="1:6" ht="14.25" thickBot="1" x14ac:dyDescent="0.3">
      <c r="A551" s="30"/>
      <c r="D551" s="311"/>
    </row>
    <row r="552" spans="1:6" ht="14.25" thickBot="1" x14ac:dyDescent="0.3">
      <c r="A552" s="30"/>
      <c r="B552" s="101" t="s">
        <v>738</v>
      </c>
      <c r="C552" s="113">
        <f>SUM(C553:C553)</f>
        <v>316.89999999999998</v>
      </c>
      <c r="D552" s="338" t="s">
        <v>83</v>
      </c>
    </row>
    <row r="553" spans="1:6" ht="14.25" thickBot="1" x14ac:dyDescent="0.3">
      <c r="A553" s="30"/>
      <c r="B553" s="99" t="s">
        <v>48</v>
      </c>
      <c r="C553" s="466">
        <v>316.89999999999998</v>
      </c>
      <c r="D553" s="549"/>
      <c r="F553" s="29"/>
    </row>
    <row r="554" spans="1:6" ht="13.5" x14ac:dyDescent="0.25">
      <c r="D554" s="311"/>
    </row>
    <row r="555" spans="1:6" s="80" customFormat="1" x14ac:dyDescent="0.2">
      <c r="A555" s="449"/>
      <c r="B555" s="77" t="s">
        <v>49</v>
      </c>
      <c r="C555" s="78">
        <f>SUM(C552+C549+C546+C542+C537+C533+C530+C525+C521+C518)</f>
        <v>2691.72</v>
      </c>
      <c r="D555" s="109"/>
    </row>
    <row r="556" spans="1:6" s="80" customFormat="1" x14ac:dyDescent="0.2">
      <c r="A556" s="449"/>
      <c r="B556" s="77"/>
      <c r="C556" s="78"/>
    </row>
    <row r="557" spans="1:6" s="80" customFormat="1" x14ac:dyDescent="0.2">
      <c r="A557" s="449"/>
      <c r="B557" s="77"/>
      <c r="C557" s="78"/>
    </row>
    <row r="558" spans="1:6" x14ac:dyDescent="0.2">
      <c r="A558" s="449" t="s">
        <v>112</v>
      </c>
      <c r="B558" s="33" t="s">
        <v>16</v>
      </c>
      <c r="C558" s="82"/>
      <c r="D558" s="33"/>
    </row>
    <row r="559" spans="1:6" ht="13.5" thickBot="1" x14ac:dyDescent="0.25">
      <c r="B559" s="33"/>
      <c r="C559" s="82"/>
      <c r="D559" s="33"/>
    </row>
    <row r="560" spans="1:6" ht="13.5" thickBot="1" x14ac:dyDescent="0.25">
      <c r="B560" s="67" t="s">
        <v>1246</v>
      </c>
      <c r="C560" s="68">
        <f>SUM(C561:C561)</f>
        <v>0</v>
      </c>
      <c r="D560" s="116" t="s">
        <v>84</v>
      </c>
    </row>
    <row r="561" spans="1:6" ht="13.5" thickBot="1" x14ac:dyDescent="0.25">
      <c r="B561" s="121" t="s">
        <v>628</v>
      </c>
      <c r="C561" s="105">
        <v>0</v>
      </c>
      <c r="D561" s="480"/>
      <c r="E561" s="29"/>
    </row>
    <row r="562" spans="1:6" x14ac:dyDescent="0.2">
      <c r="D562" s="28"/>
      <c r="E562" s="29"/>
    </row>
    <row r="563" spans="1:6" s="80" customFormat="1" x14ac:dyDescent="0.2">
      <c r="A563" s="449"/>
      <c r="B563" s="77" t="s">
        <v>49</v>
      </c>
      <c r="C563" s="78">
        <f>SUM(C560)</f>
        <v>0</v>
      </c>
    </row>
    <row r="564" spans="1:6" s="80" customFormat="1" x14ac:dyDescent="0.2">
      <c r="A564" s="449"/>
      <c r="B564" s="77"/>
      <c r="C564" s="78"/>
    </row>
    <row r="565" spans="1:6" s="80" customFormat="1" x14ac:dyDescent="0.2">
      <c r="A565" s="449"/>
      <c r="B565" s="77"/>
      <c r="C565" s="78"/>
    </row>
    <row r="566" spans="1:6" x14ac:dyDescent="0.2">
      <c r="A566" s="449" t="s">
        <v>85</v>
      </c>
      <c r="B566" s="33" t="s">
        <v>25</v>
      </c>
      <c r="C566" s="82"/>
      <c r="D566" s="33"/>
    </row>
    <row r="567" spans="1:6" ht="13.5" thickBot="1" x14ac:dyDescent="0.25">
      <c r="B567" s="33"/>
      <c r="C567" s="82"/>
      <c r="D567" s="33"/>
    </row>
    <row r="568" spans="1:6" ht="13.5" thickBot="1" x14ac:dyDescent="0.25">
      <c r="B568" s="67" t="s">
        <v>1241</v>
      </c>
      <c r="C568" s="68">
        <f>SUM(C569:C569)</f>
        <v>1527.2</v>
      </c>
      <c r="D568" s="110"/>
    </row>
    <row r="569" spans="1:6" ht="13.5" thickBot="1" x14ac:dyDescent="0.25">
      <c r="A569" s="335"/>
      <c r="B569" s="99" t="s">
        <v>1259</v>
      </c>
      <c r="C569" s="466">
        <v>1527.2</v>
      </c>
      <c r="D569" s="677" t="s">
        <v>968</v>
      </c>
    </row>
    <row r="570" spans="1:6" ht="13.5" thickBot="1" x14ac:dyDescent="0.25">
      <c r="B570" s="33"/>
      <c r="C570" s="82"/>
      <c r="D570" s="33"/>
    </row>
    <row r="571" spans="1:6" ht="13.5" thickBot="1" x14ac:dyDescent="0.25">
      <c r="B571" s="67" t="s">
        <v>652</v>
      </c>
      <c r="C571" s="68">
        <f>SUM(C572:C573)</f>
        <v>252.6</v>
      </c>
      <c r="D571" s="110"/>
      <c r="F571" s="30" t="s">
        <v>97</v>
      </c>
    </row>
    <row r="572" spans="1:6" ht="13.5" x14ac:dyDescent="0.25">
      <c r="B572" s="98" t="s">
        <v>231</v>
      </c>
      <c r="C572" s="451">
        <v>137.6</v>
      </c>
      <c r="D572" s="481" t="s">
        <v>778</v>
      </c>
    </row>
    <row r="573" spans="1:6" ht="14.25" thickBot="1" x14ac:dyDescent="0.3">
      <c r="B573" s="75" t="s">
        <v>231</v>
      </c>
      <c r="C573" s="89">
        <v>115</v>
      </c>
      <c r="D573" s="474" t="s">
        <v>779</v>
      </c>
    </row>
    <row r="574" spans="1:6" ht="13.5" thickBot="1" x14ac:dyDescent="0.25">
      <c r="C574" s="30"/>
    </row>
    <row r="575" spans="1:6" ht="13.5" thickBot="1" x14ac:dyDescent="0.25">
      <c r="B575" s="67" t="s">
        <v>624</v>
      </c>
      <c r="C575" s="68">
        <f>SUM(C576:C577)</f>
        <v>521</v>
      </c>
      <c r="D575" s="110"/>
    </row>
    <row r="576" spans="1:6" ht="13.5" x14ac:dyDescent="0.25">
      <c r="B576" s="230" t="s">
        <v>231</v>
      </c>
      <c r="C576" s="306">
        <v>252.2</v>
      </c>
      <c r="D576" s="482" t="s">
        <v>780</v>
      </c>
    </row>
    <row r="577" spans="1:4" ht="14.25" thickBot="1" x14ac:dyDescent="0.3">
      <c r="B577" s="75" t="s">
        <v>231</v>
      </c>
      <c r="C577" s="89">
        <v>268.8</v>
      </c>
      <c r="D577" s="474" t="s">
        <v>781</v>
      </c>
    </row>
    <row r="578" spans="1:4" x14ac:dyDescent="0.2">
      <c r="B578" s="33"/>
      <c r="C578" s="82"/>
      <c r="D578" s="33"/>
    </row>
    <row r="579" spans="1:4" s="80" customFormat="1" x14ac:dyDescent="0.2">
      <c r="A579" s="449"/>
      <c r="B579" s="77" t="s">
        <v>49</v>
      </c>
      <c r="C579" s="78">
        <f>SUM(C575+C571+C568)</f>
        <v>2300.8000000000002</v>
      </c>
      <c r="D579" s="483"/>
    </row>
    <row r="580" spans="1:4" s="80" customFormat="1" x14ac:dyDescent="0.2">
      <c r="A580" s="449"/>
      <c r="B580" s="77"/>
      <c r="C580" s="78"/>
      <c r="D580" s="483"/>
    </row>
    <row r="581" spans="1:4" s="80" customFormat="1" x14ac:dyDescent="0.2">
      <c r="A581" s="449"/>
      <c r="B581" s="77"/>
      <c r="C581" s="78"/>
      <c r="D581" s="483"/>
    </row>
    <row r="582" spans="1:4" x14ac:dyDescent="0.2">
      <c r="A582" s="449" t="s">
        <v>113</v>
      </c>
      <c r="B582" s="33" t="s">
        <v>105</v>
      </c>
      <c r="C582" s="82"/>
      <c r="D582" s="33"/>
    </row>
    <row r="583" spans="1:4" x14ac:dyDescent="0.2">
      <c r="B583" s="33"/>
      <c r="C583" s="82"/>
      <c r="D583" s="33"/>
    </row>
    <row r="584" spans="1:4" x14ac:dyDescent="0.2">
      <c r="B584" s="34" t="s">
        <v>721</v>
      </c>
      <c r="C584" s="66">
        <v>43.8</v>
      </c>
      <c r="D584" s="33"/>
    </row>
    <row r="585" spans="1:4" x14ac:dyDescent="0.2">
      <c r="B585" s="34" t="s">
        <v>722</v>
      </c>
      <c r="C585" s="66">
        <v>0</v>
      </c>
      <c r="D585" s="33"/>
    </row>
    <row r="586" spans="1:4" x14ac:dyDescent="0.2">
      <c r="B586" s="34" t="s">
        <v>1049</v>
      </c>
      <c r="C586" s="66">
        <f>SUM(C584-C585)</f>
        <v>43.8</v>
      </c>
      <c r="D586" s="33"/>
    </row>
    <row r="587" spans="1:4" ht="13.5" thickBot="1" x14ac:dyDescent="0.25">
      <c r="B587" s="34"/>
      <c r="C587" s="66"/>
      <c r="D587" s="33"/>
    </row>
    <row r="588" spans="1:4" ht="13.5" thickBot="1" x14ac:dyDescent="0.25">
      <c r="B588" s="67" t="s">
        <v>1241</v>
      </c>
      <c r="C588" s="68">
        <f>SUM(C589)</f>
        <v>43.8</v>
      </c>
      <c r="D588" s="116"/>
    </row>
    <row r="589" spans="1:4" ht="14.25" thickBot="1" x14ac:dyDescent="0.25">
      <c r="B589" s="99" t="s">
        <v>1260</v>
      </c>
      <c r="C589" s="466">
        <f>SUM(C586)</f>
        <v>43.8</v>
      </c>
      <c r="D589" s="484" t="s">
        <v>819</v>
      </c>
    </row>
    <row r="590" spans="1:4" ht="13.5" thickBot="1" x14ac:dyDescent="0.25">
      <c r="B590" s="34"/>
      <c r="C590" s="66"/>
      <c r="D590" s="33"/>
    </row>
    <row r="591" spans="1:4" ht="13.5" thickBot="1" x14ac:dyDescent="0.25">
      <c r="B591" s="67" t="s">
        <v>126</v>
      </c>
      <c r="C591" s="68">
        <f>SUM(C592:C592)</f>
        <v>70.5</v>
      </c>
      <c r="D591" s="116"/>
    </row>
    <row r="592" spans="1:4" ht="14.25" thickBot="1" x14ac:dyDescent="0.25">
      <c r="B592" s="99" t="s">
        <v>739</v>
      </c>
      <c r="C592" s="466">
        <v>70.5</v>
      </c>
      <c r="D592" s="484" t="s">
        <v>819</v>
      </c>
    </row>
    <row r="593" spans="1:8" x14ac:dyDescent="0.2">
      <c r="B593" s="33"/>
      <c r="C593" s="82"/>
      <c r="D593" s="33"/>
    </row>
    <row r="594" spans="1:8" s="80" customFormat="1" x14ac:dyDescent="0.2">
      <c r="A594" s="449"/>
      <c r="B594" s="77" t="s">
        <v>49</v>
      </c>
      <c r="C594" s="78">
        <f>SUM(C588+C591)</f>
        <v>114.3</v>
      </c>
      <c r="D594" s="77"/>
    </row>
    <row r="595" spans="1:8" s="80" customFormat="1" x14ac:dyDescent="0.2">
      <c r="A595" s="449"/>
      <c r="B595" s="77"/>
      <c r="C595" s="78"/>
      <c r="D595" s="77"/>
    </row>
    <row r="596" spans="1:8" s="80" customFormat="1" x14ac:dyDescent="0.2">
      <c r="A596" s="449"/>
      <c r="B596" s="77"/>
      <c r="C596" s="78"/>
      <c r="D596" s="77"/>
    </row>
    <row r="597" spans="1:8" s="80" customFormat="1" x14ac:dyDescent="0.2">
      <c r="A597" s="449"/>
      <c r="B597" s="77"/>
      <c r="C597" s="78"/>
    </row>
    <row r="598" spans="1:8" x14ac:dyDescent="0.2">
      <c r="A598" s="449" t="s">
        <v>262</v>
      </c>
      <c r="B598" s="33" t="s">
        <v>234</v>
      </c>
      <c r="C598" s="82"/>
      <c r="D598" s="33" t="s">
        <v>97</v>
      </c>
    </row>
    <row r="599" spans="1:8" x14ac:dyDescent="0.2">
      <c r="B599" s="33"/>
      <c r="C599" s="82"/>
      <c r="D599" s="33"/>
    </row>
    <row r="600" spans="1:8" x14ac:dyDescent="0.2">
      <c r="B600" s="34" t="s">
        <v>721</v>
      </c>
      <c r="C600" s="66">
        <v>1272</v>
      </c>
      <c r="D600" s="33"/>
    </row>
    <row r="601" spans="1:8" x14ac:dyDescent="0.2">
      <c r="B601" s="34" t="s">
        <v>722</v>
      </c>
      <c r="C601" s="66">
        <v>1221</v>
      </c>
      <c r="D601" s="33"/>
    </row>
    <row r="602" spans="1:8" x14ac:dyDescent="0.2">
      <c r="B602" s="34" t="s">
        <v>1236</v>
      </c>
      <c r="C602" s="66">
        <f>SUM(C600-C601)</f>
        <v>51</v>
      </c>
      <c r="D602" s="394"/>
      <c r="H602" s="30" t="s">
        <v>97</v>
      </c>
    </row>
    <row r="603" spans="1:8" s="118" customFormat="1" ht="13.5" thickBot="1" x14ac:dyDescent="0.25">
      <c r="A603" s="449"/>
      <c r="B603" s="33"/>
      <c r="C603" s="82"/>
      <c r="D603" s="33"/>
    </row>
    <row r="604" spans="1:8" s="118" customFormat="1" ht="13.5" thickBot="1" x14ac:dyDescent="0.25">
      <c r="A604" s="449"/>
      <c r="B604" s="67" t="s">
        <v>1241</v>
      </c>
      <c r="C604" s="68">
        <f>SUM(C605:C607)</f>
        <v>51</v>
      </c>
      <c r="D604" s="485" t="s">
        <v>971</v>
      </c>
    </row>
    <row r="605" spans="1:8" s="395" customFormat="1" x14ac:dyDescent="0.2">
      <c r="A605" s="335"/>
      <c r="B605" s="95" t="s">
        <v>1261</v>
      </c>
      <c r="C605" s="96">
        <v>17</v>
      </c>
      <c r="D605" s="678"/>
    </row>
    <row r="606" spans="1:8" s="395" customFormat="1" x14ac:dyDescent="0.2">
      <c r="A606" s="335"/>
      <c r="B606" s="230" t="s">
        <v>1262</v>
      </c>
      <c r="C606" s="306">
        <v>17</v>
      </c>
      <c r="D606" s="679"/>
    </row>
    <row r="607" spans="1:8" s="395" customFormat="1" ht="13.5" thickBot="1" x14ac:dyDescent="0.25">
      <c r="A607" s="335"/>
      <c r="B607" s="104" t="s">
        <v>1263</v>
      </c>
      <c r="C607" s="105">
        <v>17</v>
      </c>
      <c r="D607" s="680"/>
    </row>
    <row r="608" spans="1:8" s="118" customFormat="1" ht="13.5" thickBot="1" x14ac:dyDescent="0.25">
      <c r="A608" s="449"/>
      <c r="B608" s="33"/>
      <c r="C608" s="82"/>
      <c r="D608" s="33"/>
    </row>
    <row r="609" spans="1:8" s="118" customFormat="1" ht="14.25" thickBot="1" x14ac:dyDescent="0.3">
      <c r="A609" s="449"/>
      <c r="B609" s="67" t="s">
        <v>954</v>
      </c>
      <c r="C609" s="68">
        <f>SUM(C610:C610)</f>
        <v>17</v>
      </c>
      <c r="D609" s="348" t="s">
        <v>232</v>
      </c>
    </row>
    <row r="610" spans="1:8" s="118" customFormat="1" ht="13.5" thickBot="1" x14ac:dyDescent="0.25">
      <c r="A610" s="449"/>
      <c r="B610" s="104" t="s">
        <v>818</v>
      </c>
      <c r="C610" s="105">
        <v>17</v>
      </c>
      <c r="D610" s="106"/>
    </row>
    <row r="611" spans="1:8" s="118" customFormat="1" ht="13.5" thickBot="1" x14ac:dyDescent="0.25">
      <c r="A611" s="449"/>
      <c r="B611" s="33"/>
      <c r="C611" s="82"/>
      <c r="D611" s="33"/>
    </row>
    <row r="612" spans="1:8" ht="14.25" thickBot="1" x14ac:dyDescent="0.3">
      <c r="B612" s="67" t="s">
        <v>718</v>
      </c>
      <c r="C612" s="68">
        <f>SUM(C613:C613)</f>
        <v>17</v>
      </c>
      <c r="D612" s="348" t="s">
        <v>232</v>
      </c>
      <c r="H612" s="30" t="s">
        <v>97</v>
      </c>
    </row>
    <row r="613" spans="1:8" ht="13.5" thickBot="1" x14ac:dyDescent="0.25">
      <c r="A613" s="335"/>
      <c r="B613" s="99" t="s">
        <v>740</v>
      </c>
      <c r="C613" s="466">
        <v>17</v>
      </c>
      <c r="D613" s="486"/>
    </row>
    <row r="614" spans="1:8" ht="13.5" thickBot="1" x14ac:dyDescent="0.25">
      <c r="B614" s="81"/>
      <c r="C614" s="82"/>
    </row>
    <row r="615" spans="1:8" ht="14.25" thickBot="1" x14ac:dyDescent="0.3">
      <c r="B615" s="67" t="s">
        <v>652</v>
      </c>
      <c r="C615" s="68">
        <f>SUM(C616:C617)</f>
        <v>34</v>
      </c>
      <c r="D615" s="348" t="s">
        <v>232</v>
      </c>
    </row>
    <row r="616" spans="1:8" x14ac:dyDescent="0.2">
      <c r="A616" s="335"/>
      <c r="B616" s="86" t="s">
        <v>657</v>
      </c>
      <c r="C616" s="87">
        <v>17</v>
      </c>
      <c r="D616" s="487"/>
    </row>
    <row r="617" spans="1:8" ht="13.5" thickBot="1" x14ac:dyDescent="0.25">
      <c r="A617" s="335"/>
      <c r="B617" s="75" t="s">
        <v>741</v>
      </c>
      <c r="C617" s="89">
        <v>17</v>
      </c>
      <c r="D617" s="488"/>
    </row>
    <row r="618" spans="1:8" ht="13.5" thickBot="1" x14ac:dyDescent="0.25">
      <c r="B618" s="81"/>
      <c r="C618" s="82"/>
    </row>
    <row r="619" spans="1:8" ht="14.25" thickBot="1" x14ac:dyDescent="0.3">
      <c r="B619" s="67" t="s">
        <v>60</v>
      </c>
      <c r="C619" s="68">
        <f>SUM(C620:C620)</f>
        <v>16.600000000000001</v>
      </c>
      <c r="D619" s="348" t="s">
        <v>232</v>
      </c>
    </row>
    <row r="620" spans="1:8" ht="14.25" thickBot="1" x14ac:dyDescent="0.3">
      <c r="B620" s="119" t="s">
        <v>235</v>
      </c>
      <c r="C620" s="466">
        <v>16.600000000000001</v>
      </c>
      <c r="D620" s="120"/>
    </row>
    <row r="621" spans="1:8" x14ac:dyDescent="0.2">
      <c r="B621" s="81"/>
      <c r="C621" s="82"/>
    </row>
    <row r="622" spans="1:8" s="80" customFormat="1" x14ac:dyDescent="0.2">
      <c r="A622" s="449"/>
      <c r="B622" s="77" t="s">
        <v>49</v>
      </c>
      <c r="C622" s="78">
        <f>SUM(C619+C615+C612+C609+C604)</f>
        <v>135.6</v>
      </c>
    </row>
    <row r="623" spans="1:8" s="80" customFormat="1" x14ac:dyDescent="0.2">
      <c r="A623" s="449"/>
      <c r="B623" s="77"/>
      <c r="C623" s="78"/>
    </row>
    <row r="624" spans="1:8" x14ac:dyDescent="0.2">
      <c r="B624" s="81"/>
      <c r="C624" s="82"/>
    </row>
    <row r="625" spans="1:4" x14ac:dyDescent="0.2">
      <c r="A625" s="449" t="s">
        <v>233</v>
      </c>
      <c r="B625" s="33" t="s">
        <v>237</v>
      </c>
      <c r="C625" s="82"/>
      <c r="D625" s="33"/>
    </row>
    <row r="626" spans="1:4" ht="13.5" thickBot="1" x14ac:dyDescent="0.25">
      <c r="B626" s="33"/>
      <c r="C626" s="82"/>
      <c r="D626" s="33"/>
    </row>
    <row r="627" spans="1:4" ht="13.5" thickBot="1" x14ac:dyDescent="0.25">
      <c r="B627" s="67" t="s">
        <v>1246</v>
      </c>
      <c r="C627" s="68">
        <f>SUM(C628:C628)</f>
        <v>0</v>
      </c>
      <c r="D627" s="116"/>
    </row>
    <row r="628" spans="1:4" ht="13.5" thickBot="1" x14ac:dyDescent="0.25">
      <c r="B628" s="121" t="s">
        <v>628</v>
      </c>
      <c r="C628" s="105">
        <v>0</v>
      </c>
      <c r="D628" s="122"/>
    </row>
    <row r="629" spans="1:4" x14ac:dyDescent="0.2">
      <c r="B629" s="81"/>
      <c r="C629" s="82"/>
    </row>
    <row r="630" spans="1:4" s="80" customFormat="1" x14ac:dyDescent="0.2">
      <c r="A630" s="449"/>
      <c r="B630" s="77" t="s">
        <v>49</v>
      </c>
      <c r="C630" s="78">
        <f>SUM(C627)</f>
        <v>0</v>
      </c>
      <c r="D630" s="483"/>
    </row>
    <row r="631" spans="1:4" s="80" customFormat="1" x14ac:dyDescent="0.2">
      <c r="A631" s="449"/>
      <c r="B631" s="77"/>
      <c r="C631" s="78"/>
      <c r="D631" s="483"/>
    </row>
    <row r="632" spans="1:4" s="80" customFormat="1" x14ac:dyDescent="0.2">
      <c r="A632" s="449"/>
      <c r="B632" s="77"/>
      <c r="C632" s="78"/>
      <c r="D632" s="483"/>
    </row>
    <row r="633" spans="1:4" s="117" customFormat="1" x14ac:dyDescent="0.2">
      <c r="A633" s="449" t="s">
        <v>236</v>
      </c>
      <c r="B633" s="33" t="s">
        <v>263</v>
      </c>
      <c r="C633" s="82"/>
      <c r="D633" s="33"/>
    </row>
    <row r="634" spans="1:4" s="117" customFormat="1" ht="13.5" thickBot="1" x14ac:dyDescent="0.25">
      <c r="A634" s="449"/>
      <c r="B634" s="33"/>
      <c r="C634" s="82"/>
      <c r="D634" s="33"/>
    </row>
    <row r="635" spans="1:4" s="117" customFormat="1" ht="13.5" thickBot="1" x14ac:dyDescent="0.25">
      <c r="A635" s="449"/>
      <c r="B635" s="67" t="s">
        <v>1246</v>
      </c>
      <c r="C635" s="68">
        <f>SUM(C636:C636)</f>
        <v>0</v>
      </c>
      <c r="D635" s="116"/>
    </row>
    <row r="636" spans="1:4" s="117" customFormat="1" ht="14.25" thickBot="1" x14ac:dyDescent="0.3">
      <c r="A636" s="449"/>
      <c r="B636" s="121" t="s">
        <v>628</v>
      </c>
      <c r="C636" s="105">
        <v>0</v>
      </c>
      <c r="D636" s="349"/>
    </row>
    <row r="637" spans="1:4" s="117" customFormat="1" x14ac:dyDescent="0.2">
      <c r="A637" s="449"/>
      <c r="B637" s="81"/>
      <c r="C637" s="82"/>
      <c r="D637" s="30"/>
    </row>
    <row r="638" spans="1:4" s="117" customFormat="1" x14ac:dyDescent="0.2">
      <c r="A638" s="449"/>
      <c r="B638" s="81"/>
      <c r="C638" s="82"/>
      <c r="D638" s="30"/>
    </row>
    <row r="639" spans="1:4" s="117" customFormat="1" x14ac:dyDescent="0.2">
      <c r="A639" s="449" t="s">
        <v>1264</v>
      </c>
      <c r="B639" s="33" t="s">
        <v>1265</v>
      </c>
      <c r="C639" s="82"/>
      <c r="D639" s="33"/>
    </row>
    <row r="640" spans="1:4" s="117" customFormat="1" x14ac:dyDescent="0.2">
      <c r="A640" s="449"/>
      <c r="B640" s="33"/>
      <c r="C640" s="82"/>
      <c r="D640" s="33"/>
    </row>
    <row r="641" spans="1:4" s="117" customFormat="1" x14ac:dyDescent="0.2">
      <c r="A641" s="449"/>
      <c r="B641" s="34" t="s">
        <v>721</v>
      </c>
      <c r="C641" s="66">
        <v>65535</v>
      </c>
      <c r="D641" s="33"/>
    </row>
    <row r="642" spans="1:4" s="117" customFormat="1" x14ac:dyDescent="0.2">
      <c r="A642" s="449"/>
      <c r="B642" s="34" t="s">
        <v>722</v>
      </c>
      <c r="C642" s="66">
        <v>65535</v>
      </c>
      <c r="D642" s="33"/>
    </row>
    <row r="643" spans="1:4" s="117" customFormat="1" x14ac:dyDescent="0.2">
      <c r="A643" s="449"/>
      <c r="B643" s="34" t="s">
        <v>1236</v>
      </c>
      <c r="C643" s="66">
        <f>SUM(C641-C642)</f>
        <v>0</v>
      </c>
      <c r="D643" s="33"/>
    </row>
    <row r="644" spans="1:4" s="117" customFormat="1" ht="13.5" thickBot="1" x14ac:dyDescent="0.25">
      <c r="A644" s="449"/>
      <c r="B644" s="33"/>
      <c r="C644" s="82"/>
      <c r="D644" s="33"/>
    </row>
    <row r="645" spans="1:4" s="117" customFormat="1" ht="13.5" thickBot="1" x14ac:dyDescent="0.25">
      <c r="A645" s="449"/>
      <c r="B645" s="67" t="s">
        <v>1246</v>
      </c>
      <c r="C645" s="68">
        <f>SUM(C646:C646)</f>
        <v>0</v>
      </c>
      <c r="D645" s="116"/>
    </row>
    <row r="646" spans="1:4" s="117" customFormat="1" ht="14.25" thickBot="1" x14ac:dyDescent="0.3">
      <c r="A646" s="335"/>
      <c r="B646" s="121" t="s">
        <v>628</v>
      </c>
      <c r="C646" s="105">
        <v>0</v>
      </c>
      <c r="D646" s="681"/>
    </row>
    <row r="647" spans="1:4" s="117" customFormat="1" x14ac:dyDescent="0.2">
      <c r="A647" s="449"/>
      <c r="B647" s="81"/>
      <c r="C647" s="82"/>
      <c r="D647" s="30"/>
    </row>
    <row r="648" spans="1:4" s="80" customFormat="1" x14ac:dyDescent="0.2">
      <c r="A648" s="449"/>
      <c r="B648" s="77" t="s">
        <v>49</v>
      </c>
      <c r="C648" s="78">
        <f>SUM(C645)</f>
        <v>0</v>
      </c>
      <c r="D648" s="483"/>
    </row>
    <row r="649" spans="1:4" s="80" customFormat="1" x14ac:dyDescent="0.2">
      <c r="A649" s="449"/>
      <c r="B649" s="77"/>
      <c r="C649" s="78"/>
      <c r="D649" s="483"/>
    </row>
    <row r="650" spans="1:4" ht="13.5" thickBot="1" x14ac:dyDescent="0.25">
      <c r="B650" s="81"/>
      <c r="C650" s="82"/>
      <c r="D650" s="28"/>
    </row>
    <row r="651" spans="1:4" s="33" customFormat="1" x14ac:dyDescent="0.2">
      <c r="A651" s="449"/>
      <c r="B651" s="489" t="s">
        <v>87</v>
      </c>
      <c r="C651" s="490">
        <f>SUM(C462+C416+C237)</f>
        <v>7159.2699999999977</v>
      </c>
      <c r="D651" s="29"/>
    </row>
    <row r="652" spans="1:4" x14ac:dyDescent="0.2">
      <c r="B652" s="491" t="s">
        <v>88</v>
      </c>
      <c r="C652" s="492">
        <f>SUM(C458+C412+C233)</f>
        <v>3284.2099999999896</v>
      </c>
      <c r="D652" s="29"/>
    </row>
    <row r="653" spans="1:4" s="31" customFormat="1" x14ac:dyDescent="0.2">
      <c r="A653" s="449"/>
      <c r="B653" s="493" t="s">
        <v>89</v>
      </c>
      <c r="C653" s="494">
        <f>SUM(C454+C408+C229+C124)</f>
        <v>1761.9499999999921</v>
      </c>
      <c r="D653" s="29"/>
    </row>
    <row r="654" spans="1:4" x14ac:dyDescent="0.2">
      <c r="B654" s="491" t="s">
        <v>60</v>
      </c>
      <c r="C654" s="492">
        <f>SUM(C620+C552+C450+C404+C353+C225+C121)</f>
        <v>4294.3200000000197</v>
      </c>
      <c r="D654" s="310"/>
    </row>
    <row r="655" spans="1:4" x14ac:dyDescent="0.2">
      <c r="B655" s="491" t="s">
        <v>54</v>
      </c>
      <c r="C655" s="492">
        <f>SUM(C117+C156+C221+C400+C446+C549)</f>
        <v>7758.6599999999844</v>
      </c>
      <c r="D655" s="682"/>
    </row>
    <row r="656" spans="1:4" s="33" customFormat="1" x14ac:dyDescent="0.2">
      <c r="A656" s="449"/>
      <c r="B656" s="491" t="s">
        <v>98</v>
      </c>
      <c r="C656" s="492">
        <f>SUM(C217+C396+C442+C546)</f>
        <v>4730.329999999999</v>
      </c>
      <c r="D656" s="29"/>
    </row>
    <row r="657" spans="1:4" x14ac:dyDescent="0.2">
      <c r="B657" s="491" t="s">
        <v>111</v>
      </c>
      <c r="C657" s="418">
        <f>SUM(C542+C438+C392+C213+C113)</f>
        <v>6708.6000000000358</v>
      </c>
      <c r="D657" s="124"/>
    </row>
    <row r="658" spans="1:4" s="35" customFormat="1" x14ac:dyDescent="0.2">
      <c r="A658" s="449"/>
      <c r="B658" s="491" t="s">
        <v>126</v>
      </c>
      <c r="C658" s="418">
        <f>SUM(C591+C537+C388+C209+C153+C107)</f>
        <v>9119.21000000001</v>
      </c>
      <c r="D658" s="124"/>
    </row>
    <row r="659" spans="1:4" s="35" customFormat="1" x14ac:dyDescent="0.2">
      <c r="A659" s="449"/>
      <c r="B659" s="491" t="s">
        <v>225</v>
      </c>
      <c r="C659" s="418">
        <f>SUM(C533+C384+C321+C205+C104)</f>
        <v>1738.1100000000047</v>
      </c>
      <c r="D659" s="124"/>
    </row>
    <row r="660" spans="1:4" s="35" customFormat="1" x14ac:dyDescent="0.2">
      <c r="A660" s="449"/>
      <c r="B660" s="491" t="s">
        <v>259</v>
      </c>
      <c r="C660" s="418">
        <f>SUM(C530+C201+C100)</f>
        <v>1261.8399999999976</v>
      </c>
      <c r="D660" s="124"/>
    </row>
    <row r="661" spans="1:4" s="35" customFormat="1" x14ac:dyDescent="0.2">
      <c r="A661" s="449"/>
      <c r="B661" s="495" t="s">
        <v>624</v>
      </c>
      <c r="C661" s="496">
        <f>SUM(C575+C350+C318+C197+C97)</f>
        <v>1217.5199999999813</v>
      </c>
      <c r="D661" s="124"/>
    </row>
    <row r="662" spans="1:4" s="35" customFormat="1" x14ac:dyDescent="0.2">
      <c r="A662" s="449"/>
      <c r="B662" s="495" t="s">
        <v>652</v>
      </c>
      <c r="C662" s="496">
        <f>SUM(C615+C571+C525+C434+C347+C314+C193+C150+C90)</f>
        <v>6117.9999999999773</v>
      </c>
      <c r="D662" s="124"/>
    </row>
    <row r="663" spans="1:4" s="35" customFormat="1" x14ac:dyDescent="0.2">
      <c r="A663" s="449"/>
      <c r="B663" s="495" t="s">
        <v>718</v>
      </c>
      <c r="C663" s="496">
        <f>SUM(C612+C521+C430+C310+C189+C85)</f>
        <v>6089.450000000028</v>
      </c>
      <c r="D663" s="124"/>
    </row>
    <row r="664" spans="1:4" s="397" customFormat="1" x14ac:dyDescent="0.2">
      <c r="A664" s="497"/>
      <c r="B664" s="495" t="s">
        <v>774</v>
      </c>
      <c r="C664" s="496">
        <f>SUM(C306+C185+C80+C518)</f>
        <v>1580.8300000000047</v>
      </c>
      <c r="D664" s="396"/>
    </row>
    <row r="665" spans="1:4" s="397" customFormat="1" x14ac:dyDescent="0.2">
      <c r="A665" s="497"/>
      <c r="B665" s="495" t="s">
        <v>804</v>
      </c>
      <c r="C665" s="496">
        <f>SUM(C301+C73+C181)</f>
        <v>1202.4599999999791</v>
      </c>
      <c r="D665" s="396"/>
    </row>
    <row r="666" spans="1:4" s="397" customFormat="1" x14ac:dyDescent="0.2">
      <c r="A666" s="497"/>
      <c r="B666" s="495" t="s">
        <v>874</v>
      </c>
      <c r="C666" s="496">
        <f>SUM(C369+C343+C291+C177+C61)</f>
        <v>8275.1500000000124</v>
      </c>
      <c r="D666" s="396"/>
    </row>
    <row r="667" spans="1:4" s="397" customFormat="1" x14ac:dyDescent="0.2">
      <c r="A667" s="497"/>
      <c r="B667" s="495" t="s">
        <v>954</v>
      </c>
      <c r="C667" s="496">
        <f>SUM(C366+C426+C278+C609+C173+C39)</f>
        <v>12807.040000000039</v>
      </c>
      <c r="D667" s="683"/>
    </row>
    <row r="668" spans="1:4" s="397" customFormat="1" x14ac:dyDescent="0.2">
      <c r="A668" s="497"/>
      <c r="B668" s="495" t="s">
        <v>969</v>
      </c>
      <c r="C668" s="496">
        <f>SUM(C363+C340+C380+C261+C169+C12)</f>
        <v>15381.279999999999</v>
      </c>
      <c r="D668" s="396"/>
    </row>
    <row r="669" spans="1:4" s="397" customFormat="1" x14ac:dyDescent="0.2">
      <c r="A669" s="497"/>
      <c r="B669" s="495" t="s">
        <v>1241</v>
      </c>
      <c r="C669" s="496">
        <f>SUM(C497+C360+C476+C509+C249+C568+C560+C604++C376+C483+C490+C422+C588+C560+C648+C259+C333+C8+C166)</f>
        <v>32639.990000000009</v>
      </c>
      <c r="D669" s="396"/>
    </row>
    <row r="670" spans="1:4" s="35" customFormat="1" ht="13.5" x14ac:dyDescent="0.25">
      <c r="A670" s="449"/>
      <c r="B670" s="498" t="s">
        <v>1266</v>
      </c>
      <c r="C670" s="418">
        <v>0</v>
      </c>
      <c r="D670" s="124"/>
    </row>
    <row r="671" spans="1:4" ht="13.5" thickBot="1" x14ac:dyDescent="0.25">
      <c r="B671" s="308" t="s">
        <v>90</v>
      </c>
      <c r="C671" s="309">
        <f>SUM(C651:C669)</f>
        <v>133128.22000000006</v>
      </c>
      <c r="D671" s="29"/>
    </row>
    <row r="672" spans="1:4" x14ac:dyDescent="0.2">
      <c r="B672" s="33"/>
      <c r="C672" s="82"/>
      <c r="D672" s="124"/>
    </row>
    <row r="673" spans="1:4" x14ac:dyDescent="0.2">
      <c r="D673" s="124"/>
    </row>
    <row r="674" spans="1:4" s="33" customFormat="1" x14ac:dyDescent="0.2">
      <c r="A674" s="449"/>
      <c r="B674" s="30"/>
      <c r="C674" s="100"/>
      <c r="D674" s="310"/>
    </row>
    <row r="675" spans="1:4" x14ac:dyDescent="0.2">
      <c r="D675" s="310"/>
    </row>
    <row r="676" spans="1:4" x14ac:dyDescent="0.2">
      <c r="D676" s="123"/>
    </row>
    <row r="677" spans="1:4" x14ac:dyDescent="0.2">
      <c r="D677" s="123"/>
    </row>
    <row r="681" spans="1:4" x14ac:dyDescent="0.2">
      <c r="D681" s="125"/>
    </row>
    <row r="683" spans="1:4" x14ac:dyDescent="0.2">
      <c r="A683" s="468"/>
    </row>
    <row r="684" spans="1:4" x14ac:dyDescent="0.2">
      <c r="D684" s="33"/>
    </row>
    <row r="686" spans="1:4" x14ac:dyDescent="0.2">
      <c r="D686" s="126"/>
    </row>
    <row r="690" spans="1:4" x14ac:dyDescent="0.2">
      <c r="D690" s="33"/>
    </row>
    <row r="692" spans="1:4" x14ac:dyDescent="0.2">
      <c r="D692" s="31"/>
    </row>
    <row r="694" spans="1:4" x14ac:dyDescent="0.2">
      <c r="A694" s="468"/>
    </row>
    <row r="695" spans="1:4" x14ac:dyDescent="0.2">
      <c r="D695" s="33"/>
    </row>
    <row r="697" spans="1:4" x14ac:dyDescent="0.2">
      <c r="D697" s="35"/>
    </row>
    <row r="699" spans="1:4" x14ac:dyDescent="0.2">
      <c r="A699" s="468"/>
    </row>
    <row r="701" spans="1:4" x14ac:dyDescent="0.2">
      <c r="D701" s="33"/>
    </row>
    <row r="703" spans="1:4" x14ac:dyDescent="0.2">
      <c r="C703" s="82"/>
    </row>
  </sheetData>
  <mergeCells count="19">
    <mergeCell ref="B1:D1"/>
    <mergeCell ref="B484:B485"/>
    <mergeCell ref="D484:D485"/>
    <mergeCell ref="B470:B471"/>
    <mergeCell ref="D470:D471"/>
    <mergeCell ref="B477:B478"/>
    <mergeCell ref="D477:D478"/>
    <mergeCell ref="B10:D11"/>
    <mergeCell ref="B168:D168"/>
    <mergeCell ref="B503:B504"/>
    <mergeCell ref="D503:D504"/>
    <mergeCell ref="B510:B511"/>
    <mergeCell ref="D510:D511"/>
    <mergeCell ref="B491:B492"/>
    <mergeCell ref="D491:D492"/>
    <mergeCell ref="B501:B502"/>
    <mergeCell ref="D501:D502"/>
    <mergeCell ref="B498:B499"/>
    <mergeCell ref="D498:D499"/>
  </mergeCells>
  <phoneticPr fontId="0" type="noConversion"/>
  <printOptions horizontalCentered="1"/>
  <pageMargins left="0.23622047244094491" right="0.23622047244094491" top="0.74803149606299213" bottom="0.74803149606299213" header="0.51181102362204722" footer="0.51181102362204722"/>
  <pageSetup paperSize="9" scale="90" fitToWidth="5" orientation="portrait" r:id="rId1"/>
  <headerFooter alignWithMargins="0">
    <oddHeader>&amp;C&amp;8Záverečný účet Mesta Nová Dubnica za rok 2023</oddHeader>
    <oddFooter>&amp;C&amp;8 116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509"/>
  <sheetViews>
    <sheetView workbookViewId="0">
      <selection activeCell="A25" sqref="A25"/>
    </sheetView>
  </sheetViews>
  <sheetFormatPr defaultRowHeight="12.75" x14ac:dyDescent="0.2"/>
  <cols>
    <col min="1" max="1" width="39" style="11" customWidth="1"/>
    <col min="2" max="2" width="11.85546875" style="16" customWidth="1"/>
    <col min="3" max="3" width="48.28515625" style="11" customWidth="1"/>
    <col min="4" max="16384" width="9.140625" style="11"/>
  </cols>
  <sheetData>
    <row r="1" spans="1:3" ht="12.75" customHeight="1" x14ac:dyDescent="0.2">
      <c r="A1" s="1049" t="s">
        <v>1381</v>
      </c>
      <c r="B1" s="1050"/>
      <c r="C1" s="1050"/>
    </row>
    <row r="2" spans="1:3" ht="12.75" customHeight="1" x14ac:dyDescent="0.2">
      <c r="A2" s="1049"/>
      <c r="B2" s="1050"/>
      <c r="C2" s="1050"/>
    </row>
    <row r="3" spans="1:3" ht="12.75" customHeight="1" x14ac:dyDescent="0.2">
      <c r="A3" s="1051"/>
      <c r="B3" s="1051"/>
      <c r="C3" s="1051"/>
    </row>
    <row r="4" spans="1:3" ht="13.5" thickBot="1" x14ac:dyDescent="0.25">
      <c r="A4" s="57"/>
      <c r="B4" s="364"/>
      <c r="C4" s="57"/>
    </row>
    <row r="5" spans="1:3" s="10" customFormat="1" ht="15" customHeight="1" x14ac:dyDescent="0.2">
      <c r="A5" s="1052" t="s">
        <v>973</v>
      </c>
      <c r="B5" s="1053"/>
      <c r="C5" s="1054"/>
    </row>
    <row r="6" spans="1:3" s="10" customFormat="1" ht="15" customHeight="1" thickBot="1" x14ac:dyDescent="0.25">
      <c r="A6" s="1055"/>
      <c r="B6" s="1056"/>
      <c r="C6" s="1057"/>
    </row>
    <row r="7" spans="1:3" ht="13.5" thickBot="1" x14ac:dyDescent="0.25">
      <c r="A7" s="57"/>
      <c r="B7" s="364"/>
      <c r="C7" s="57"/>
    </row>
    <row r="8" spans="1:3" ht="13.5" thickBot="1" x14ac:dyDescent="0.25">
      <c r="A8" s="609" t="s">
        <v>1382</v>
      </c>
      <c r="B8" s="610">
        <f>SUM(B9:B10)</f>
        <v>812.6</v>
      </c>
      <c r="C8" s="611" t="s">
        <v>240</v>
      </c>
    </row>
    <row r="9" spans="1:3" x14ac:dyDescent="0.2">
      <c r="A9" s="612" t="s">
        <v>1062</v>
      </c>
      <c r="B9" s="613">
        <v>313.42</v>
      </c>
      <c r="C9" s="614" t="s">
        <v>1063</v>
      </c>
    </row>
    <row r="10" spans="1:3" ht="13.5" thickBot="1" x14ac:dyDescent="0.25">
      <c r="A10" s="615" t="s">
        <v>1383</v>
      </c>
      <c r="B10" s="616">
        <v>499.18</v>
      </c>
      <c r="C10" s="617"/>
    </row>
    <row r="11" spans="1:3" ht="13.5" thickBot="1" x14ac:dyDescent="0.25">
      <c r="A11" s="57"/>
      <c r="B11" s="364"/>
      <c r="C11" s="57"/>
    </row>
    <row r="12" spans="1:3" ht="13.5" thickBot="1" x14ac:dyDescent="0.25">
      <c r="A12" s="618" t="s">
        <v>241</v>
      </c>
      <c r="B12" s="619">
        <f>SUM(B8)</f>
        <v>812.6</v>
      </c>
      <c r="C12" s="611"/>
    </row>
    <row r="13" spans="1:3" x14ac:dyDescent="0.2">
      <c r="A13" s="59"/>
      <c r="B13" s="296"/>
      <c r="C13" s="297"/>
    </row>
    <row r="14" spans="1:3" x14ac:dyDescent="0.2">
      <c r="A14" s="1059" t="s">
        <v>1386</v>
      </c>
      <c r="B14" s="1060"/>
      <c r="C14" s="1060"/>
    </row>
    <row r="15" spans="1:3" x14ac:dyDescent="0.2">
      <c r="A15" s="793" t="s">
        <v>1385</v>
      </c>
      <c r="B15" s="1019"/>
      <c r="C15" s="1019"/>
    </row>
    <row r="16" spans="1:3" x14ac:dyDescent="0.2">
      <c r="A16" s="52"/>
      <c r="B16" s="52"/>
      <c r="C16" s="52"/>
    </row>
    <row r="17" spans="1:3" x14ac:dyDescent="0.2">
      <c r="A17" s="1058" t="s">
        <v>1384</v>
      </c>
      <c r="B17" s="769"/>
      <c r="C17" s="769"/>
    </row>
    <row r="18" spans="1:3" x14ac:dyDescent="0.2">
      <c r="A18" s="769"/>
      <c r="B18" s="769"/>
      <c r="C18" s="769"/>
    </row>
    <row r="19" spans="1:3" x14ac:dyDescent="0.2">
      <c r="A19" s="769"/>
      <c r="B19" s="769"/>
      <c r="C19" s="769"/>
    </row>
    <row r="20" spans="1:3" x14ac:dyDescent="0.2">
      <c r="A20" s="769"/>
      <c r="B20" s="769"/>
      <c r="C20" s="769"/>
    </row>
    <row r="21" spans="1:3" x14ac:dyDescent="0.2">
      <c r="B21" s="11"/>
    </row>
    <row r="22" spans="1:3" x14ac:dyDescent="0.2">
      <c r="B22" s="11"/>
    </row>
    <row r="24" spans="1:3" x14ac:dyDescent="0.2">
      <c r="A24" s="20"/>
      <c r="B24" s="20"/>
      <c r="C24" s="20"/>
    </row>
    <row r="35" spans="1:3" x14ac:dyDescent="0.2">
      <c r="A35" s="295"/>
      <c r="B35" s="298"/>
      <c r="C35" s="295"/>
    </row>
    <row r="36" spans="1:3" x14ac:dyDescent="0.2">
      <c r="A36" s="295"/>
      <c r="B36" s="298"/>
      <c r="C36" s="295"/>
    </row>
    <row r="37" spans="1:3" x14ac:dyDescent="0.2">
      <c r="A37" s="295"/>
      <c r="B37" s="298"/>
      <c r="C37" s="295"/>
    </row>
    <row r="38" spans="1:3" x14ac:dyDescent="0.2">
      <c r="A38" s="295"/>
      <c r="B38" s="298"/>
      <c r="C38" s="295"/>
    </row>
    <row r="39" spans="1:3" ht="13.5" x14ac:dyDescent="0.25">
      <c r="A39" s="295"/>
      <c r="B39" s="298"/>
      <c r="C39" s="60"/>
    </row>
    <row r="1480" ht="16.5" customHeight="1" x14ac:dyDescent="0.2"/>
    <row r="1509" spans="1:3" s="20" customFormat="1" x14ac:dyDescent="0.2">
      <c r="A1509" s="11"/>
      <c r="B1509" s="16"/>
      <c r="C1509" s="11"/>
    </row>
  </sheetData>
  <mergeCells count="5">
    <mergeCell ref="A1:C3"/>
    <mergeCell ref="A5:C6"/>
    <mergeCell ref="A15:C15"/>
    <mergeCell ref="A17:C20"/>
    <mergeCell ref="A14:C14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&amp;C&amp;8Záverečný účet Mesta Nová Dubnica za rok 2023</oddHeader>
    <oddFooter>&amp;C&amp;8 117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2"/>
  <sheetViews>
    <sheetView tabSelected="1" topLeftCell="A13" workbookViewId="0">
      <selection activeCell="B54" sqref="B54"/>
    </sheetView>
  </sheetViews>
  <sheetFormatPr defaultRowHeight="12.75" x14ac:dyDescent="0.2"/>
  <cols>
    <col min="1" max="1" width="47.85546875" style="11" customWidth="1"/>
    <col min="2" max="2" width="13.5703125" style="251" customWidth="1"/>
    <col min="3" max="3" width="13.5703125" style="171" customWidth="1"/>
    <col min="4" max="5" width="13.5703125" style="252" customWidth="1"/>
    <col min="6" max="16384" width="9.140625" style="11"/>
  </cols>
  <sheetData>
    <row r="1" spans="1:5" ht="9" customHeight="1" x14ac:dyDescent="0.2">
      <c r="A1" s="10"/>
      <c r="B1" s="61"/>
    </row>
    <row r="2" spans="1:5" ht="15" customHeight="1" x14ac:dyDescent="0.2">
      <c r="A2" s="1074" t="s">
        <v>944</v>
      </c>
      <c r="B2" s="1075"/>
      <c r="C2" s="1075"/>
    </row>
    <row r="3" spans="1:5" ht="15" customHeight="1" x14ac:dyDescent="0.2">
      <c r="A3" s="1075"/>
      <c r="B3" s="1075"/>
      <c r="C3" s="1075"/>
    </row>
    <row r="4" spans="1:5" ht="13.5" thickBot="1" x14ac:dyDescent="0.25">
      <c r="A4" s="10"/>
      <c r="B4" s="733"/>
      <c r="C4" s="251"/>
    </row>
    <row r="5" spans="1:5" x14ac:dyDescent="0.2">
      <c r="A5" s="1076" t="s">
        <v>317</v>
      </c>
      <c r="B5" s="1077" t="s">
        <v>591</v>
      </c>
      <c r="C5" s="1072" t="s">
        <v>590</v>
      </c>
      <c r="D5" s="1072" t="s">
        <v>592</v>
      </c>
      <c r="E5" s="1072" t="s">
        <v>593</v>
      </c>
    </row>
    <row r="6" spans="1:5" ht="13.5" thickBot="1" x14ac:dyDescent="0.25">
      <c r="A6" s="840"/>
      <c r="B6" s="1078"/>
      <c r="C6" s="1073"/>
      <c r="D6" s="1073"/>
      <c r="E6" s="1073"/>
    </row>
    <row r="7" spans="1:5" x14ac:dyDescent="0.2">
      <c r="A7" s="1065" t="s">
        <v>596</v>
      </c>
      <c r="B7" s="1068">
        <v>760469</v>
      </c>
      <c r="C7" s="734">
        <v>228140</v>
      </c>
      <c r="D7" s="734" t="s">
        <v>211</v>
      </c>
      <c r="E7" s="734" t="s">
        <v>594</v>
      </c>
    </row>
    <row r="8" spans="1:5" x14ac:dyDescent="0.2">
      <c r="A8" s="1066"/>
      <c r="B8" s="1069"/>
      <c r="C8" s="613">
        <v>532320</v>
      </c>
      <c r="D8" s="613" t="s">
        <v>257</v>
      </c>
      <c r="E8" s="613" t="s">
        <v>595</v>
      </c>
    </row>
    <row r="9" spans="1:5" ht="13.5" thickBot="1" x14ac:dyDescent="0.25">
      <c r="A9" s="1067"/>
      <c r="B9" s="849"/>
      <c r="C9" s="44"/>
      <c r="D9" s="735"/>
      <c r="E9" s="735"/>
    </row>
    <row r="10" spans="1:5" s="20" customFormat="1" ht="13.5" thickBot="1" x14ac:dyDescent="0.25">
      <c r="A10" s="736" t="s">
        <v>21</v>
      </c>
      <c r="B10" s="737">
        <f>SUM(B7)</f>
        <v>760469</v>
      </c>
      <c r="C10" s="737">
        <f>SUM(C7:C9)</f>
        <v>760460</v>
      </c>
      <c r="D10" s="738"/>
      <c r="E10" s="738"/>
    </row>
    <row r="11" spans="1:5" x14ac:dyDescent="0.2">
      <c r="A11" s="1065" t="s">
        <v>634</v>
      </c>
      <c r="B11" s="1068">
        <v>887000</v>
      </c>
      <c r="C11" s="734">
        <v>316520</v>
      </c>
      <c r="D11" s="734" t="s">
        <v>211</v>
      </c>
      <c r="E11" s="734" t="s">
        <v>597</v>
      </c>
    </row>
    <row r="12" spans="1:5" x14ac:dyDescent="0.2">
      <c r="A12" s="1066"/>
      <c r="B12" s="1069"/>
      <c r="C12" s="613">
        <v>474840</v>
      </c>
      <c r="D12" s="613" t="s">
        <v>257</v>
      </c>
      <c r="E12" s="613" t="s">
        <v>598</v>
      </c>
    </row>
    <row r="13" spans="1:5" ht="13.5" thickBot="1" x14ac:dyDescent="0.25">
      <c r="A13" s="1067"/>
      <c r="B13" s="849"/>
      <c r="C13" s="44"/>
      <c r="D13" s="735"/>
      <c r="E13" s="735"/>
    </row>
    <row r="14" spans="1:5" s="20" customFormat="1" ht="13.5" thickBot="1" x14ac:dyDescent="0.25">
      <c r="A14" s="739" t="s">
        <v>21</v>
      </c>
      <c r="B14" s="740">
        <f>SUM(B11)</f>
        <v>887000</v>
      </c>
      <c r="C14" s="740">
        <f>SUM(C11:C13)</f>
        <v>791360</v>
      </c>
      <c r="D14" s="740">
        <f>SUM(D7:D13)</f>
        <v>0</v>
      </c>
      <c r="E14" s="740">
        <f>SUM(E7:E13)</f>
        <v>0</v>
      </c>
    </row>
    <row r="15" spans="1:5" s="20" customFormat="1" ht="12.75" customHeight="1" x14ac:dyDescent="0.2">
      <c r="A15" s="1065" t="s">
        <v>701</v>
      </c>
      <c r="B15" s="1068">
        <v>989325.36</v>
      </c>
      <c r="C15" s="734">
        <v>643040</v>
      </c>
      <c r="D15" s="734" t="s">
        <v>211</v>
      </c>
      <c r="E15" s="734" t="s">
        <v>703</v>
      </c>
    </row>
    <row r="16" spans="1:5" s="20" customFormat="1" x14ac:dyDescent="0.2">
      <c r="A16" s="1070"/>
      <c r="B16" s="1069"/>
      <c r="C16" s="613">
        <v>346250</v>
      </c>
      <c r="D16" s="613" t="s">
        <v>257</v>
      </c>
      <c r="E16" s="613" t="s">
        <v>702</v>
      </c>
    </row>
    <row r="17" spans="1:5" s="20" customFormat="1" ht="13.5" thickBot="1" x14ac:dyDescent="0.25">
      <c r="A17" s="1071"/>
      <c r="B17" s="849"/>
      <c r="C17" s="44"/>
      <c r="D17" s="735"/>
      <c r="E17" s="735"/>
    </row>
    <row r="18" spans="1:5" s="20" customFormat="1" ht="13.5" thickBot="1" x14ac:dyDescent="0.25">
      <c r="A18" s="739" t="s">
        <v>21</v>
      </c>
      <c r="B18" s="740">
        <f>SUM(B15)</f>
        <v>989325.36</v>
      </c>
      <c r="C18" s="740">
        <f>SUM(C15:C17)</f>
        <v>989290</v>
      </c>
      <c r="D18" s="740">
        <f>SUM(D11:D17)</f>
        <v>0</v>
      </c>
      <c r="E18" s="740">
        <f>SUM(E11:E17)</f>
        <v>0</v>
      </c>
    </row>
    <row r="19" spans="1:5" s="20" customFormat="1" ht="12.75" customHeight="1" x14ac:dyDescent="0.2">
      <c r="A19" s="1065" t="s">
        <v>757</v>
      </c>
      <c r="B19" s="1068">
        <v>1055172.3</v>
      </c>
      <c r="C19" s="734">
        <v>369290</v>
      </c>
      <c r="D19" s="734" t="s">
        <v>211</v>
      </c>
      <c r="E19" s="734" t="s">
        <v>759</v>
      </c>
    </row>
    <row r="20" spans="1:5" s="20" customFormat="1" x14ac:dyDescent="0.2">
      <c r="A20" s="1070"/>
      <c r="B20" s="1069"/>
      <c r="C20" s="613">
        <v>369290</v>
      </c>
      <c r="D20" s="613" t="s">
        <v>257</v>
      </c>
      <c r="E20" s="613" t="s">
        <v>758</v>
      </c>
    </row>
    <row r="21" spans="1:5" s="20" customFormat="1" ht="13.5" thickBot="1" x14ac:dyDescent="0.25">
      <c r="A21" s="1071"/>
      <c r="B21" s="849"/>
      <c r="C21" s="44"/>
      <c r="D21" s="735"/>
      <c r="E21" s="735"/>
    </row>
    <row r="22" spans="1:5" s="20" customFormat="1" ht="13.5" thickBot="1" x14ac:dyDescent="0.25">
      <c r="A22" s="739"/>
      <c r="B22" s="740">
        <f>SUM(B19)</f>
        <v>1055172.3</v>
      </c>
      <c r="C22" s="740">
        <f>SUM(C19:C21)</f>
        <v>738580</v>
      </c>
      <c r="D22" s="740"/>
      <c r="E22" s="740"/>
    </row>
    <row r="23" spans="1:5" s="10" customFormat="1" ht="13.5" thickBot="1" x14ac:dyDescent="0.25">
      <c r="A23" s="398" t="s">
        <v>338</v>
      </c>
      <c r="B23" s="741">
        <f>SUM(B22,B18,B14,B10)</f>
        <v>3691966.66</v>
      </c>
      <c r="C23" s="741">
        <f>SUM(C22,C18,C14,C10)</f>
        <v>3279690</v>
      </c>
      <c r="D23" s="741"/>
      <c r="E23" s="741"/>
    </row>
    <row r="24" spans="1:5" x14ac:dyDescent="0.2">
      <c r="A24" s="48"/>
      <c r="B24" s="742"/>
      <c r="C24" s="742"/>
    </row>
    <row r="25" spans="1:5" x14ac:dyDescent="0.2">
      <c r="A25" s="11" t="s">
        <v>772</v>
      </c>
      <c r="B25" s="742"/>
      <c r="C25" s="743"/>
    </row>
    <row r="26" spans="1:5" x14ac:dyDescent="0.2">
      <c r="A26" s="769" t="s">
        <v>764</v>
      </c>
      <c r="B26" s="900"/>
      <c r="C26" s="900"/>
      <c r="D26" s="900"/>
      <c r="E26" s="900"/>
    </row>
    <row r="27" spans="1:5" x14ac:dyDescent="0.2">
      <c r="A27" s="769"/>
      <c r="B27" s="900"/>
      <c r="C27" s="900"/>
      <c r="D27" s="900"/>
      <c r="E27" s="900"/>
    </row>
    <row r="28" spans="1:5" x14ac:dyDescent="0.2">
      <c r="A28" s="569"/>
      <c r="B28" s="569"/>
      <c r="C28" s="569"/>
      <c r="D28" s="569"/>
      <c r="E28" s="569"/>
    </row>
    <row r="29" spans="1:5" x14ac:dyDescent="0.2">
      <c r="A29" s="769" t="s">
        <v>1274</v>
      </c>
      <c r="B29" s="900"/>
      <c r="C29" s="900"/>
      <c r="D29" s="900"/>
      <c r="E29" s="900"/>
    </row>
    <row r="30" spans="1:5" x14ac:dyDescent="0.2">
      <c r="A30" s="900"/>
      <c r="B30" s="900"/>
      <c r="C30" s="900"/>
      <c r="D30" s="900"/>
      <c r="E30" s="900"/>
    </row>
    <row r="31" spans="1:5" x14ac:dyDescent="0.2">
      <c r="A31" s="769" t="s">
        <v>885</v>
      </c>
      <c r="B31" s="900"/>
      <c r="C31" s="900"/>
      <c r="D31" s="900"/>
      <c r="E31" s="900"/>
    </row>
    <row r="32" spans="1:5" x14ac:dyDescent="0.2">
      <c r="A32" s="900"/>
      <c r="B32" s="900"/>
      <c r="C32" s="900"/>
      <c r="D32" s="900"/>
      <c r="E32" s="900"/>
    </row>
    <row r="33" spans="1:5" x14ac:dyDescent="0.2">
      <c r="A33" s="900"/>
      <c r="B33" s="900"/>
      <c r="C33" s="900"/>
      <c r="D33" s="900"/>
      <c r="E33" s="900"/>
    </row>
    <row r="34" spans="1:5" x14ac:dyDescent="0.2">
      <c r="A34" s="900"/>
      <c r="B34" s="900"/>
      <c r="C34" s="900"/>
      <c r="D34" s="900"/>
      <c r="E34" s="900"/>
    </row>
    <row r="36" spans="1:5" x14ac:dyDescent="0.2">
      <c r="A36" s="769" t="s">
        <v>884</v>
      </c>
      <c r="B36" s="900"/>
      <c r="C36" s="900"/>
      <c r="D36" s="900"/>
      <c r="E36" s="900"/>
    </row>
    <row r="37" spans="1:5" x14ac:dyDescent="0.2">
      <c r="A37" s="900"/>
      <c r="B37" s="900"/>
      <c r="C37" s="900"/>
      <c r="D37" s="900"/>
      <c r="E37" s="900"/>
    </row>
    <row r="39" spans="1:5" x14ac:dyDescent="0.2">
      <c r="A39" s="769" t="s">
        <v>1073</v>
      </c>
      <c r="B39" s="900"/>
      <c r="C39" s="900"/>
      <c r="D39" s="900"/>
      <c r="E39" s="900"/>
    </row>
    <row r="40" spans="1:5" x14ac:dyDescent="0.2">
      <c r="A40" s="769"/>
      <c r="B40" s="900"/>
      <c r="C40" s="900"/>
      <c r="D40" s="900"/>
      <c r="E40" s="900"/>
    </row>
    <row r="41" spans="1:5" x14ac:dyDescent="0.2">
      <c r="A41" s="769"/>
      <c r="B41" s="900"/>
      <c r="C41" s="900"/>
      <c r="D41" s="900"/>
      <c r="E41" s="900"/>
    </row>
    <row r="42" spans="1:5" x14ac:dyDescent="0.2">
      <c r="A42" s="769"/>
      <c r="B42" s="900"/>
      <c r="C42" s="900"/>
      <c r="D42" s="900"/>
      <c r="E42" s="900"/>
    </row>
    <row r="43" spans="1:5" x14ac:dyDescent="0.2">
      <c r="A43" s="900"/>
      <c r="B43" s="900"/>
      <c r="C43" s="900"/>
      <c r="D43" s="900"/>
      <c r="E43" s="900"/>
    </row>
    <row r="44" spans="1:5" x14ac:dyDescent="0.2">
      <c r="A44" s="13" t="s">
        <v>1275</v>
      </c>
      <c r="B44" s="569"/>
      <c r="C44" s="569"/>
      <c r="D44" s="569"/>
      <c r="E44" s="569"/>
    </row>
    <row r="45" spans="1:5" x14ac:dyDescent="0.2">
      <c r="A45" s="569"/>
      <c r="B45" s="569"/>
      <c r="C45" s="569"/>
      <c r="D45" s="569"/>
      <c r="E45" s="569"/>
    </row>
    <row r="46" spans="1:5" x14ac:dyDescent="0.2">
      <c r="A46" s="569"/>
      <c r="B46" s="569"/>
      <c r="C46" s="569"/>
      <c r="D46" s="569"/>
      <c r="E46" s="569"/>
    </row>
    <row r="48" spans="1:5" ht="15" customHeight="1" x14ac:dyDescent="0.25">
      <c r="A48" s="399" t="s">
        <v>1436</v>
      </c>
      <c r="B48" s="246"/>
      <c r="C48" s="246"/>
      <c r="D48" s="400"/>
    </row>
    <row r="49" spans="1:6" ht="15.75" x14ac:dyDescent="0.25">
      <c r="A49" s="8" t="s">
        <v>318</v>
      </c>
      <c r="B49" s="14"/>
      <c r="C49" s="14"/>
      <c r="D49" s="400"/>
    </row>
    <row r="50" spans="1:6" ht="16.5" thickBot="1" x14ac:dyDescent="0.3">
      <c r="A50" s="8"/>
      <c r="B50" s="14"/>
      <c r="C50" s="14"/>
      <c r="D50" s="400"/>
    </row>
    <row r="51" spans="1:6" x14ac:dyDescent="0.2">
      <c r="A51" s="1063" t="s">
        <v>319</v>
      </c>
      <c r="B51" s="1061" t="s">
        <v>1501</v>
      </c>
      <c r="C51" s="252"/>
      <c r="D51" s="11"/>
      <c r="E51" s="11"/>
    </row>
    <row r="52" spans="1:6" ht="13.5" thickBot="1" x14ac:dyDescent="0.25">
      <c r="A52" s="1064"/>
      <c r="B52" s="1062"/>
      <c r="C52" s="252"/>
      <c r="D52" s="11"/>
      <c r="E52" s="11"/>
    </row>
    <row r="53" spans="1:6" ht="21" customHeight="1" x14ac:dyDescent="0.2">
      <c r="A53" s="401" t="s">
        <v>320</v>
      </c>
      <c r="B53" s="540">
        <v>12670.8</v>
      </c>
      <c r="C53" s="252"/>
      <c r="D53" s="11"/>
      <c r="E53" s="11"/>
    </row>
    <row r="54" spans="1:6" ht="21" customHeight="1" x14ac:dyDescent="0.2">
      <c r="A54" s="402" t="s">
        <v>321</v>
      </c>
      <c r="B54" s="542" t="s">
        <v>918</v>
      </c>
      <c r="C54" s="252"/>
      <c r="D54" s="11"/>
      <c r="E54" s="11"/>
      <c r="F54" s="11" t="s">
        <v>97</v>
      </c>
    </row>
    <row r="55" spans="1:6" ht="21" customHeight="1" thickBot="1" x14ac:dyDescent="0.25">
      <c r="A55" s="509" t="s">
        <v>322</v>
      </c>
      <c r="B55" s="541" t="s">
        <v>918</v>
      </c>
      <c r="C55" s="252"/>
      <c r="D55" s="11" t="s">
        <v>97</v>
      </c>
      <c r="E55" s="11"/>
    </row>
    <row r="61" spans="1:6" x14ac:dyDescent="0.2">
      <c r="D61" s="766"/>
    </row>
    <row r="62" spans="1:6" x14ac:dyDescent="0.2">
      <c r="D62" s="766"/>
    </row>
  </sheetData>
  <mergeCells count="21">
    <mergeCell ref="A2:C3"/>
    <mergeCell ref="A5:A6"/>
    <mergeCell ref="B5:B6"/>
    <mergeCell ref="C5:C6"/>
    <mergeCell ref="B7:B9"/>
    <mergeCell ref="A15:A17"/>
    <mergeCell ref="E5:E6"/>
    <mergeCell ref="A7:A9"/>
    <mergeCell ref="D5:D6"/>
    <mergeCell ref="B19:B21"/>
    <mergeCell ref="B11:B13"/>
    <mergeCell ref="B51:B52"/>
    <mergeCell ref="A51:A52"/>
    <mergeCell ref="A39:E43"/>
    <mergeCell ref="A36:E37"/>
    <mergeCell ref="A11:A13"/>
    <mergeCell ref="A31:E34"/>
    <mergeCell ref="B15:B17"/>
    <mergeCell ref="A19:A21"/>
    <mergeCell ref="A29:E30"/>
    <mergeCell ref="A26:E27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&amp;C&amp;"Arial Narrow,Normálne"&amp;8Záverečný účet Mesta Nová Dubnica za rok 2023</oddHeader>
    <oddFooter>&amp;C&amp;8 118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4"/>
  <sheetViews>
    <sheetView topLeftCell="A28" workbookViewId="0">
      <selection activeCell="O39" sqref="O39"/>
    </sheetView>
  </sheetViews>
  <sheetFormatPr defaultRowHeight="16.5" x14ac:dyDescent="0.3"/>
  <cols>
    <col min="1" max="9" width="9.140625" style="128"/>
    <col min="10" max="10" width="9.140625" style="243"/>
    <col min="11" max="16384" width="9.140625" style="128"/>
  </cols>
  <sheetData>
    <row r="1" spans="1:14" ht="20.25" customHeight="1" x14ac:dyDescent="0.3">
      <c r="A1" s="768" t="s">
        <v>143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4" x14ac:dyDescent="0.3">
      <c r="A2" s="767" t="s">
        <v>663</v>
      </c>
      <c r="B2" s="767"/>
      <c r="C2" s="767"/>
      <c r="D2" s="767"/>
      <c r="E2" s="767"/>
      <c r="F2" s="767"/>
      <c r="G2" s="767"/>
      <c r="H2" s="767"/>
      <c r="J2" s="243" t="s">
        <v>144</v>
      </c>
    </row>
    <row r="4" spans="1:14" x14ac:dyDescent="0.3">
      <c r="A4" s="767" t="s">
        <v>664</v>
      </c>
      <c r="B4" s="767"/>
      <c r="C4" s="767"/>
      <c r="D4" s="767"/>
      <c r="E4" s="767"/>
      <c r="F4" s="767"/>
      <c r="G4" s="767"/>
      <c r="H4" s="767"/>
      <c r="J4" s="243" t="s">
        <v>149</v>
      </c>
    </row>
    <row r="5" spans="1:14" x14ac:dyDescent="0.3">
      <c r="A5" s="767" t="s">
        <v>145</v>
      </c>
      <c r="B5" s="767"/>
      <c r="C5" s="767"/>
      <c r="D5" s="767"/>
      <c r="E5" s="767"/>
      <c r="F5" s="767"/>
      <c r="G5" s="767"/>
      <c r="H5" s="767"/>
      <c r="J5" s="243" t="s">
        <v>168</v>
      </c>
    </row>
    <row r="6" spans="1:14" x14ac:dyDescent="0.3">
      <c r="A6" s="767" t="s">
        <v>146</v>
      </c>
      <c r="B6" s="767"/>
      <c r="C6" s="767"/>
      <c r="D6" s="767"/>
      <c r="E6" s="767"/>
      <c r="F6" s="767"/>
      <c r="G6" s="767"/>
      <c r="H6" s="767"/>
      <c r="J6" s="243" t="s">
        <v>169</v>
      </c>
    </row>
    <row r="7" spans="1:14" x14ac:dyDescent="0.3">
      <c r="A7" s="767" t="s">
        <v>147</v>
      </c>
      <c r="B7" s="767"/>
      <c r="C7" s="767"/>
      <c r="D7" s="767"/>
      <c r="E7" s="767"/>
      <c r="F7" s="767"/>
      <c r="G7" s="767"/>
      <c r="H7" s="767"/>
      <c r="J7" s="243" t="s">
        <v>170</v>
      </c>
    </row>
    <row r="8" spans="1:14" x14ac:dyDescent="0.3">
      <c r="A8" s="767" t="s">
        <v>148</v>
      </c>
      <c r="B8" s="767"/>
      <c r="C8" s="767"/>
      <c r="D8" s="767"/>
      <c r="E8" s="767"/>
      <c r="F8" s="767"/>
      <c r="G8" s="767"/>
      <c r="H8" s="767"/>
      <c r="J8" s="243" t="s">
        <v>171</v>
      </c>
    </row>
    <row r="9" spans="1:14" x14ac:dyDescent="0.3">
      <c r="A9" s="226"/>
      <c r="B9" s="226"/>
      <c r="C9" s="226"/>
      <c r="D9" s="226"/>
      <c r="E9" s="226"/>
      <c r="F9" s="226"/>
      <c r="G9" s="226"/>
      <c r="H9" s="226"/>
    </row>
    <row r="10" spans="1:14" x14ac:dyDescent="0.3">
      <c r="A10" s="767" t="s">
        <v>665</v>
      </c>
      <c r="B10" s="767"/>
      <c r="C10" s="767"/>
      <c r="D10" s="767"/>
      <c r="E10" s="767"/>
      <c r="F10" s="767"/>
      <c r="G10" s="767"/>
      <c r="H10" s="767"/>
      <c r="J10" s="243" t="s">
        <v>1487</v>
      </c>
    </row>
    <row r="11" spans="1:14" x14ac:dyDescent="0.3">
      <c r="A11" s="767" t="s">
        <v>1486</v>
      </c>
      <c r="B11" s="767"/>
      <c r="C11" s="767"/>
      <c r="D11" s="767"/>
      <c r="E11" s="767"/>
      <c r="F11" s="767"/>
      <c r="G11" s="767"/>
      <c r="H11" s="767"/>
      <c r="J11" s="243" t="s">
        <v>1488</v>
      </c>
    </row>
    <row r="12" spans="1:14" x14ac:dyDescent="0.3">
      <c r="A12" s="226"/>
      <c r="B12" s="226"/>
      <c r="C12" s="226"/>
      <c r="D12" s="226"/>
      <c r="E12" s="226"/>
      <c r="F12" s="226"/>
      <c r="G12" s="226"/>
      <c r="H12" s="226"/>
    </row>
    <row r="13" spans="1:14" x14ac:dyDescent="0.3">
      <c r="A13" s="767" t="s">
        <v>1489</v>
      </c>
      <c r="B13" s="767"/>
      <c r="C13" s="767"/>
      <c r="D13" s="767"/>
      <c r="E13" s="767"/>
      <c r="F13" s="767"/>
      <c r="G13" s="767"/>
      <c r="H13" s="767"/>
      <c r="J13" s="243" t="s">
        <v>151</v>
      </c>
    </row>
    <row r="15" spans="1:14" x14ac:dyDescent="0.3">
      <c r="A15" s="767" t="s">
        <v>150</v>
      </c>
      <c r="B15" s="767"/>
      <c r="C15" s="767"/>
      <c r="D15" s="767"/>
      <c r="E15" s="767"/>
      <c r="F15" s="767"/>
      <c r="G15" s="767"/>
      <c r="H15" s="767"/>
      <c r="J15" s="243" t="s">
        <v>153</v>
      </c>
    </row>
    <row r="16" spans="1:14" x14ac:dyDescent="0.3">
      <c r="N16" s="128" t="s">
        <v>97</v>
      </c>
    </row>
    <row r="17" spans="1:10" ht="12.75" customHeight="1" x14ac:dyDescent="0.3">
      <c r="A17" s="767" t="s">
        <v>152</v>
      </c>
      <c r="B17" s="767"/>
      <c r="C17" s="767"/>
      <c r="D17" s="767"/>
      <c r="E17" s="767"/>
      <c r="F17" s="767"/>
      <c r="G17" s="767"/>
      <c r="H17" s="767"/>
      <c r="J17" s="243" t="s">
        <v>155</v>
      </c>
    </row>
    <row r="19" spans="1:10" x14ac:dyDescent="0.3">
      <c r="A19" s="767" t="s">
        <v>154</v>
      </c>
      <c r="B19" s="767"/>
      <c r="C19" s="767"/>
      <c r="D19" s="767"/>
      <c r="E19" s="767"/>
      <c r="F19" s="767"/>
      <c r="G19" s="767"/>
      <c r="H19" s="767"/>
      <c r="J19" s="243" t="s">
        <v>157</v>
      </c>
    </row>
    <row r="21" spans="1:10" x14ac:dyDescent="0.3">
      <c r="A21" s="767" t="s">
        <v>156</v>
      </c>
      <c r="B21" s="767"/>
      <c r="C21" s="767"/>
      <c r="D21" s="767"/>
      <c r="E21" s="767"/>
      <c r="F21" s="767"/>
      <c r="G21" s="767"/>
      <c r="H21" s="767"/>
      <c r="J21" s="243" t="s">
        <v>158</v>
      </c>
    </row>
    <row r="23" spans="1:10" x14ac:dyDescent="0.3">
      <c r="A23" s="767" t="s">
        <v>666</v>
      </c>
      <c r="B23" s="767"/>
      <c r="C23" s="767"/>
      <c r="D23" s="767"/>
      <c r="E23" s="767"/>
      <c r="F23" s="767"/>
      <c r="G23" s="767"/>
      <c r="H23" s="767"/>
      <c r="J23" s="243" t="s">
        <v>786</v>
      </c>
    </row>
    <row r="25" spans="1:10" ht="16.5" customHeight="1" x14ac:dyDescent="0.3">
      <c r="A25" s="767" t="s">
        <v>677</v>
      </c>
      <c r="B25" s="767"/>
      <c r="C25" s="767"/>
      <c r="D25" s="767"/>
      <c r="E25" s="767"/>
      <c r="F25" s="767"/>
      <c r="G25" s="767"/>
      <c r="H25" s="767"/>
      <c r="J25" s="243" t="s">
        <v>160</v>
      </c>
    </row>
    <row r="27" spans="1:10" ht="16.5" customHeight="1" x14ac:dyDescent="0.3">
      <c r="A27" s="767" t="s">
        <v>159</v>
      </c>
      <c r="B27" s="767"/>
      <c r="C27" s="767"/>
      <c r="D27" s="767"/>
      <c r="E27" s="767"/>
      <c r="F27" s="767"/>
      <c r="G27" s="767"/>
      <c r="H27" s="767"/>
    </row>
    <row r="28" spans="1:10" ht="16.5" customHeight="1" x14ac:dyDescent="0.3">
      <c r="A28" s="767" t="s">
        <v>161</v>
      </c>
      <c r="B28" s="767"/>
      <c r="C28" s="767"/>
      <c r="D28" s="767"/>
      <c r="E28" s="767"/>
      <c r="F28" s="767"/>
      <c r="G28" s="767"/>
      <c r="H28" s="767"/>
      <c r="J28" s="243" t="s">
        <v>172</v>
      </c>
    </row>
    <row r="29" spans="1:10" x14ac:dyDescent="0.3">
      <c r="A29" s="767" t="s">
        <v>162</v>
      </c>
      <c r="B29" s="767"/>
      <c r="C29" s="767"/>
      <c r="D29" s="767"/>
      <c r="E29" s="767"/>
      <c r="F29" s="767"/>
      <c r="G29" s="767"/>
      <c r="H29" s="767"/>
      <c r="J29" s="243" t="s">
        <v>173</v>
      </c>
    </row>
    <row r="30" spans="1:10" ht="16.7" customHeight="1" x14ac:dyDescent="0.3">
      <c r="A30" s="767" t="s">
        <v>163</v>
      </c>
      <c r="B30" s="767"/>
      <c r="C30" s="767"/>
      <c r="D30" s="767"/>
      <c r="E30" s="767"/>
      <c r="F30" s="767"/>
      <c r="G30" s="767"/>
      <c r="H30" s="767"/>
      <c r="J30" s="243" t="s">
        <v>174</v>
      </c>
    </row>
    <row r="31" spans="1:10" ht="16.7" customHeight="1" x14ac:dyDescent="0.3">
      <c r="A31" s="767" t="s">
        <v>164</v>
      </c>
      <c r="B31" s="767"/>
      <c r="C31" s="767"/>
      <c r="D31" s="767"/>
      <c r="E31" s="767"/>
      <c r="F31" s="767"/>
      <c r="G31" s="767"/>
      <c r="H31" s="767"/>
      <c r="J31" s="243" t="s">
        <v>175</v>
      </c>
    </row>
    <row r="32" spans="1:10" ht="16.7" customHeight="1" x14ac:dyDescent="0.3">
      <c r="A32" s="767" t="s">
        <v>165</v>
      </c>
      <c r="B32" s="767"/>
      <c r="C32" s="767"/>
      <c r="D32" s="767"/>
      <c r="E32" s="767"/>
      <c r="F32" s="767"/>
      <c r="G32" s="767"/>
      <c r="H32" s="767"/>
      <c r="J32" s="243" t="s">
        <v>176</v>
      </c>
    </row>
    <row r="33" spans="1:14" x14ac:dyDescent="0.3">
      <c r="N33" s="128" t="s">
        <v>97</v>
      </c>
    </row>
    <row r="34" spans="1:14" ht="16.7" customHeight="1" x14ac:dyDescent="0.3">
      <c r="A34" s="767" t="s">
        <v>166</v>
      </c>
      <c r="B34" s="767"/>
      <c r="C34" s="767"/>
      <c r="D34" s="767"/>
      <c r="E34" s="767"/>
      <c r="F34" s="767"/>
      <c r="G34" s="767"/>
      <c r="H34" s="767"/>
      <c r="J34" s="243" t="s">
        <v>167</v>
      </c>
    </row>
    <row r="36" spans="1:14" ht="16.5" customHeight="1" x14ac:dyDescent="0.3">
      <c r="A36" s="767" t="s">
        <v>667</v>
      </c>
      <c r="B36" s="767"/>
      <c r="C36" s="767"/>
      <c r="D36" s="767"/>
      <c r="E36" s="767"/>
      <c r="F36" s="767"/>
      <c r="G36" s="767"/>
      <c r="H36" s="767"/>
      <c r="J36" s="243" t="s">
        <v>177</v>
      </c>
    </row>
    <row r="38" spans="1:14" x14ac:dyDescent="0.3">
      <c r="A38" s="128" t="s">
        <v>180</v>
      </c>
      <c r="J38" s="243" t="s">
        <v>179</v>
      </c>
    </row>
    <row r="40" spans="1:14" x14ac:dyDescent="0.3">
      <c r="A40" s="128" t="s">
        <v>668</v>
      </c>
      <c r="J40" s="243" t="s">
        <v>669</v>
      </c>
    </row>
    <row r="42" spans="1:14" x14ac:dyDescent="0.3">
      <c r="A42" s="128" t="s">
        <v>1490</v>
      </c>
      <c r="J42" s="243" t="s">
        <v>916</v>
      </c>
    </row>
    <row r="44" spans="1:14" x14ac:dyDescent="0.3">
      <c r="A44" s="128" t="s">
        <v>178</v>
      </c>
    </row>
  </sheetData>
  <mergeCells count="24">
    <mergeCell ref="A1:J1"/>
    <mergeCell ref="A4:H4"/>
    <mergeCell ref="A13:H13"/>
    <mergeCell ref="A15:H15"/>
    <mergeCell ref="A17:H17"/>
    <mergeCell ref="A2:H2"/>
    <mergeCell ref="A5:H5"/>
    <mergeCell ref="A6:H6"/>
    <mergeCell ref="A7:H7"/>
    <mergeCell ref="A8:H8"/>
    <mergeCell ref="A30:H30"/>
    <mergeCell ref="A36:H36"/>
    <mergeCell ref="A31:H31"/>
    <mergeCell ref="A32:H32"/>
    <mergeCell ref="A34:H34"/>
    <mergeCell ref="A21:H21"/>
    <mergeCell ref="A10:H10"/>
    <mergeCell ref="A28:H28"/>
    <mergeCell ref="A23:H23"/>
    <mergeCell ref="A27:H27"/>
    <mergeCell ref="A29:H29"/>
    <mergeCell ref="A19:H19"/>
    <mergeCell ref="A25:H25"/>
    <mergeCell ref="A11:H11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&amp;C&amp;8Záverečný účet Mesta Nová Dubnica za rok 2023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E46" sqref="E46"/>
    </sheetView>
  </sheetViews>
  <sheetFormatPr defaultRowHeight="12.75" x14ac:dyDescent="0.2"/>
  <cols>
    <col min="1" max="1" width="15.140625" style="256" customWidth="1"/>
    <col min="2" max="2" width="28.140625" style="256" customWidth="1"/>
    <col min="3" max="3" width="17" style="257" customWidth="1"/>
    <col min="4" max="4" width="10.5703125" style="257" customWidth="1"/>
    <col min="5" max="5" width="17" style="257" customWidth="1"/>
    <col min="6" max="6" width="16.28515625" style="257" customWidth="1"/>
    <col min="7" max="7" width="15.140625" style="171" customWidth="1"/>
    <col min="8" max="16384" width="9.140625" style="11"/>
  </cols>
  <sheetData>
    <row r="1" spans="1:7" ht="13.5" customHeight="1" x14ac:dyDescent="0.2"/>
    <row r="2" spans="1:7" ht="15" customHeight="1" x14ac:dyDescent="0.25">
      <c r="A2" s="1085" t="s">
        <v>1423</v>
      </c>
      <c r="B2" s="1085"/>
      <c r="C2" s="1085"/>
      <c r="D2" s="1085"/>
      <c r="E2" s="1085"/>
      <c r="F2" s="1085"/>
    </row>
    <row r="3" spans="1:7" ht="13.5" customHeight="1" thickBot="1" x14ac:dyDescent="0.3">
      <c r="B3" s="258"/>
      <c r="C3" s="259"/>
      <c r="D3" s="259"/>
      <c r="E3" s="259"/>
    </row>
    <row r="4" spans="1:7" s="255" customFormat="1" ht="13.5" x14ac:dyDescent="0.25">
      <c r="A4" s="260" t="s">
        <v>323</v>
      </c>
      <c r="B4" s="1086" t="s">
        <v>324</v>
      </c>
      <c r="C4" s="1087"/>
      <c r="D4" s="1087"/>
      <c r="E4" s="1087"/>
      <c r="F4" s="1088"/>
      <c r="G4" s="261"/>
    </row>
    <row r="5" spans="1:7" s="255" customFormat="1" ht="14.25" thickBot="1" x14ac:dyDescent="0.3">
      <c r="A5" s="262" t="s">
        <v>325</v>
      </c>
      <c r="B5" s="263" t="s">
        <v>326</v>
      </c>
      <c r="C5" s="264" t="s">
        <v>327</v>
      </c>
      <c r="D5" s="265" t="s">
        <v>328</v>
      </c>
      <c r="E5" s="264" t="s">
        <v>329</v>
      </c>
      <c r="F5" s="266" t="s">
        <v>765</v>
      </c>
      <c r="G5" s="261"/>
    </row>
    <row r="6" spans="1:7" x14ac:dyDescent="0.2">
      <c r="A6" s="267" t="s">
        <v>330</v>
      </c>
      <c r="B6" s="1079" t="s">
        <v>322</v>
      </c>
      <c r="C6" s="1080"/>
      <c r="D6" s="1080"/>
      <c r="E6" s="1080"/>
      <c r="F6" s="1081"/>
    </row>
    <row r="7" spans="1:7" ht="13.5" thickBot="1" x14ac:dyDescent="0.25">
      <c r="A7" s="268" t="s">
        <v>331</v>
      </c>
      <c r="B7" s="269" t="s">
        <v>332</v>
      </c>
      <c r="C7" s="270">
        <v>996</v>
      </c>
      <c r="D7" s="271">
        <v>40</v>
      </c>
      <c r="E7" s="272">
        <v>4.2110000000000003</v>
      </c>
      <c r="F7" s="273">
        <f>SUM(D7*C7)</f>
        <v>39840</v>
      </c>
    </row>
    <row r="9" spans="1:7" ht="13.5" customHeight="1" thickBot="1" x14ac:dyDescent="0.25"/>
    <row r="10" spans="1:7" s="255" customFormat="1" ht="13.5" x14ac:dyDescent="0.25">
      <c r="A10" s="260" t="s">
        <v>323</v>
      </c>
      <c r="B10" s="1086" t="s">
        <v>324</v>
      </c>
      <c r="C10" s="1087"/>
      <c r="D10" s="1087"/>
      <c r="E10" s="1087"/>
      <c r="F10" s="1088"/>
      <c r="G10" s="261"/>
    </row>
    <row r="11" spans="1:7" s="255" customFormat="1" ht="14.25" thickBot="1" x14ac:dyDescent="0.3">
      <c r="A11" s="262" t="s">
        <v>325</v>
      </c>
      <c r="B11" s="263" t="s">
        <v>326</v>
      </c>
      <c r="C11" s="264" t="s">
        <v>327</v>
      </c>
      <c r="D11" s="265" t="s">
        <v>328</v>
      </c>
      <c r="E11" s="264" t="s">
        <v>329</v>
      </c>
      <c r="F11" s="266" t="s">
        <v>765</v>
      </c>
      <c r="G11" s="261"/>
    </row>
    <row r="12" spans="1:7" x14ac:dyDescent="0.2">
      <c r="A12" s="267" t="s">
        <v>333</v>
      </c>
      <c r="B12" s="1079" t="s">
        <v>334</v>
      </c>
      <c r="C12" s="1080"/>
      <c r="D12" s="1080"/>
      <c r="E12" s="1080"/>
      <c r="F12" s="1081"/>
    </row>
    <row r="13" spans="1:7" ht="13.5" thickBot="1" x14ac:dyDescent="0.25">
      <c r="A13" s="268" t="s">
        <v>335</v>
      </c>
      <c r="B13" s="269" t="s">
        <v>332</v>
      </c>
      <c r="C13" s="270">
        <v>26.22</v>
      </c>
      <c r="D13" s="271">
        <v>65626</v>
      </c>
      <c r="E13" s="272">
        <v>7.1790000000000003</v>
      </c>
      <c r="F13" s="273">
        <f>SUM(C13*D13)</f>
        <v>1720713.72</v>
      </c>
    </row>
    <row r="15" spans="1:7" ht="13.5" thickBot="1" x14ac:dyDescent="0.25"/>
    <row r="16" spans="1:7" s="255" customFormat="1" ht="13.5" x14ac:dyDescent="0.25">
      <c r="A16" s="260" t="s">
        <v>323</v>
      </c>
      <c r="B16" s="1086" t="s">
        <v>324</v>
      </c>
      <c r="C16" s="1087"/>
      <c r="D16" s="1087"/>
      <c r="E16" s="1087"/>
      <c r="F16" s="1088"/>
      <c r="G16" s="261"/>
    </row>
    <row r="17" spans="1:7" s="255" customFormat="1" ht="14.25" thickBot="1" x14ac:dyDescent="0.3">
      <c r="A17" s="262" t="s">
        <v>325</v>
      </c>
      <c r="B17" s="263" t="s">
        <v>326</v>
      </c>
      <c r="C17" s="264" t="s">
        <v>327</v>
      </c>
      <c r="D17" s="265" t="s">
        <v>328</v>
      </c>
      <c r="E17" s="264" t="s">
        <v>329</v>
      </c>
      <c r="F17" s="266" t="s">
        <v>765</v>
      </c>
      <c r="G17" s="261"/>
    </row>
    <row r="18" spans="1:7" x14ac:dyDescent="0.2">
      <c r="A18" s="267" t="s">
        <v>336</v>
      </c>
      <c r="B18" s="1079" t="s">
        <v>337</v>
      </c>
      <c r="C18" s="1080"/>
      <c r="D18" s="1080"/>
      <c r="E18" s="1080"/>
      <c r="F18" s="1081"/>
    </row>
    <row r="19" spans="1:7" ht="13.5" thickBot="1" x14ac:dyDescent="0.25">
      <c r="A19" s="268" t="s">
        <v>335</v>
      </c>
      <c r="B19" s="269"/>
      <c r="C19" s="270"/>
      <c r="D19" s="271"/>
      <c r="E19" s="272"/>
      <c r="F19" s="273">
        <v>331.94</v>
      </c>
    </row>
    <row r="20" spans="1:7" ht="13.5" thickBot="1" x14ac:dyDescent="0.25"/>
    <row r="21" spans="1:7" s="17" customFormat="1" ht="13.5" thickBot="1" x14ac:dyDescent="0.25">
      <c r="A21" s="1082" t="s">
        <v>338</v>
      </c>
      <c r="B21" s="1083"/>
      <c r="C21" s="1083"/>
      <c r="D21" s="1083"/>
      <c r="E21" s="1084"/>
      <c r="F21" s="274">
        <f>SUM(F7+F13+F19)</f>
        <v>1760885.66</v>
      </c>
      <c r="G21" s="275"/>
    </row>
    <row r="22" spans="1:7" x14ac:dyDescent="0.2">
      <c r="A22" s="276"/>
      <c r="B22" s="276"/>
      <c r="C22" s="276"/>
      <c r="D22" s="276"/>
      <c r="E22" s="276"/>
      <c r="F22" s="277"/>
    </row>
    <row r="23" spans="1:7" x14ac:dyDescent="0.2">
      <c r="A23" s="276"/>
      <c r="B23" s="276"/>
      <c r="C23" s="276"/>
      <c r="D23" s="276"/>
      <c r="E23" s="276"/>
      <c r="F23" s="277"/>
    </row>
    <row r="24" spans="1:7" ht="13.5" thickBot="1" x14ac:dyDescent="0.25"/>
    <row r="25" spans="1:7" ht="13.5" x14ac:dyDescent="0.25">
      <c r="A25" s="350" t="s">
        <v>339</v>
      </c>
      <c r="B25" s="351" t="s">
        <v>319</v>
      </c>
      <c r="C25" s="352" t="s">
        <v>340</v>
      </c>
      <c r="D25" s="353" t="s">
        <v>341</v>
      </c>
      <c r="E25" s="354" t="s">
        <v>342</v>
      </c>
      <c r="F25" s="278"/>
    </row>
    <row r="26" spans="1:7" ht="13.5" thickBot="1" x14ac:dyDescent="0.25">
      <c r="A26" s="355" t="s">
        <v>343</v>
      </c>
      <c r="B26" s="269" t="s">
        <v>320</v>
      </c>
      <c r="C26" s="270" t="s">
        <v>344</v>
      </c>
      <c r="D26" s="356">
        <v>1</v>
      </c>
      <c r="E26" s="357">
        <v>510000</v>
      </c>
      <c r="F26" s="277"/>
    </row>
    <row r="27" spans="1:7" ht="13.5" thickBot="1" x14ac:dyDescent="0.25"/>
    <row r="28" spans="1:7" x14ac:dyDescent="0.2">
      <c r="A28" s="350" t="s">
        <v>339</v>
      </c>
      <c r="B28" s="351" t="s">
        <v>319</v>
      </c>
      <c r="C28" s="352" t="s">
        <v>340</v>
      </c>
      <c r="D28" s="353" t="s">
        <v>341</v>
      </c>
      <c r="E28" s="354" t="s">
        <v>342</v>
      </c>
    </row>
    <row r="29" spans="1:7" ht="13.5" thickBot="1" x14ac:dyDescent="0.25">
      <c r="A29" s="355" t="s">
        <v>345</v>
      </c>
      <c r="B29" s="269" t="s">
        <v>346</v>
      </c>
      <c r="C29" s="270" t="s">
        <v>344</v>
      </c>
      <c r="D29" s="356">
        <v>1</v>
      </c>
      <c r="E29" s="357">
        <v>65000</v>
      </c>
    </row>
    <row r="30" spans="1:7" ht="13.5" thickBot="1" x14ac:dyDescent="0.25"/>
    <row r="31" spans="1:7" s="17" customFormat="1" ht="13.5" thickBot="1" x14ac:dyDescent="0.25">
      <c r="A31" s="358" t="s">
        <v>338</v>
      </c>
      <c r="B31" s="359"/>
      <c r="C31" s="360"/>
      <c r="D31" s="361"/>
      <c r="E31" s="274">
        <f>SUM(E26+E29)</f>
        <v>575000</v>
      </c>
      <c r="F31" s="279"/>
      <c r="G31" s="275"/>
    </row>
  </sheetData>
  <mergeCells count="8">
    <mergeCell ref="B18:F18"/>
    <mergeCell ref="A21:E21"/>
    <mergeCell ref="A2:F2"/>
    <mergeCell ref="B4:F4"/>
    <mergeCell ref="B6:F6"/>
    <mergeCell ref="B10:F10"/>
    <mergeCell ref="B12:F12"/>
    <mergeCell ref="B16:F16"/>
  </mergeCells>
  <pageMargins left="7.874015748031496E-2" right="7.874015748031496E-2" top="0.74803149606299213" bottom="0.74803149606299213" header="0.31496062992125984" footer="0.31496062992125984"/>
  <pageSetup paperSize="9" scale="95" orientation="portrait" r:id="rId1"/>
  <headerFooter>
    <oddHeader>&amp;C&amp;8Záverečný účet Mesta Nová Dubnica za rok 2023</oddHeader>
    <oddFooter>&amp;C&amp;8 119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42"/>
  <sheetViews>
    <sheetView workbookViewId="0">
      <selection activeCell="J34" sqref="J34"/>
    </sheetView>
  </sheetViews>
  <sheetFormatPr defaultRowHeight="12.75" x14ac:dyDescent="0.2"/>
  <cols>
    <col min="1" max="1" width="4" style="4" customWidth="1"/>
    <col min="2" max="2" width="40.85546875" style="1" customWidth="1"/>
    <col min="3" max="4" width="13.7109375" style="175" customWidth="1"/>
    <col min="5" max="16384" width="9.140625" style="1"/>
  </cols>
  <sheetData>
    <row r="2" spans="1:4" s="173" customFormat="1" ht="15" customHeight="1" x14ac:dyDescent="0.2">
      <c r="A2" s="172"/>
      <c r="B2" s="173" t="s">
        <v>347</v>
      </c>
      <c r="C2" s="174"/>
      <c r="D2" s="174"/>
    </row>
    <row r="3" spans="1:4" s="173" customFormat="1" ht="15" x14ac:dyDescent="0.2">
      <c r="A3" s="172"/>
      <c r="B3" s="1089" t="s">
        <v>1288</v>
      </c>
      <c r="C3" s="1089"/>
      <c r="D3" s="1089"/>
    </row>
    <row r="4" spans="1:4" ht="13.5" thickBot="1" x14ac:dyDescent="0.25"/>
    <row r="5" spans="1:4" x14ac:dyDescent="0.2">
      <c r="A5" s="176"/>
      <c r="B5" s="1090" t="s">
        <v>348</v>
      </c>
      <c r="C5" s="177" t="s">
        <v>349</v>
      </c>
      <c r="D5" s="177" t="s">
        <v>350</v>
      </c>
    </row>
    <row r="6" spans="1:4" s="3" customFormat="1" ht="13.5" thickBot="1" x14ac:dyDescent="0.25">
      <c r="A6" s="178"/>
      <c r="B6" s="1091"/>
      <c r="C6" s="179">
        <v>2023</v>
      </c>
      <c r="D6" s="179" t="s">
        <v>351</v>
      </c>
    </row>
    <row r="7" spans="1:4" s="2" customFormat="1" ht="20.100000000000001" customHeight="1" x14ac:dyDescent="0.25">
      <c r="A7" s="180" t="s">
        <v>352</v>
      </c>
      <c r="B7" s="181" t="s">
        <v>353</v>
      </c>
      <c r="C7" s="182">
        <f>SUM(C8:C10)</f>
        <v>14840962.380000001</v>
      </c>
      <c r="D7" s="182">
        <f>SUM(D8:D10)</f>
        <v>14401104.539999999</v>
      </c>
    </row>
    <row r="8" spans="1:4" ht="20.100000000000001" customHeight="1" x14ac:dyDescent="0.2">
      <c r="A8" s="183" t="s">
        <v>354</v>
      </c>
      <c r="B8" s="184" t="s">
        <v>355</v>
      </c>
      <c r="C8" s="185">
        <v>0</v>
      </c>
      <c r="D8" s="185">
        <v>0</v>
      </c>
    </row>
    <row r="9" spans="1:4" ht="20.100000000000001" customHeight="1" x14ac:dyDescent="0.2">
      <c r="A9" s="183" t="s">
        <v>356</v>
      </c>
      <c r="B9" s="184" t="s">
        <v>357</v>
      </c>
      <c r="C9" s="185">
        <v>0</v>
      </c>
      <c r="D9" s="185">
        <v>0</v>
      </c>
    </row>
    <row r="10" spans="1:4" ht="20.100000000000001" customHeight="1" thickBot="1" x14ac:dyDescent="0.25">
      <c r="A10" s="186" t="s">
        <v>358</v>
      </c>
      <c r="B10" s="187" t="s">
        <v>359</v>
      </c>
      <c r="C10" s="188">
        <v>14840962.380000001</v>
      </c>
      <c r="D10" s="188">
        <v>14401104.539999999</v>
      </c>
    </row>
    <row r="11" spans="1:4" s="2" customFormat="1" ht="20.100000000000001" customHeight="1" x14ac:dyDescent="0.25">
      <c r="A11" s="189" t="s">
        <v>360</v>
      </c>
      <c r="B11" s="190" t="s">
        <v>361</v>
      </c>
      <c r="C11" s="191">
        <f>SUM(C12:C16)</f>
        <v>7610174.4799999995</v>
      </c>
      <c r="D11" s="191">
        <f>SUM(D12:D16)</f>
        <v>7914440.1900000004</v>
      </c>
    </row>
    <row r="12" spans="1:4" ht="20.100000000000001" customHeight="1" x14ac:dyDescent="0.2">
      <c r="A12" s="183" t="s">
        <v>354</v>
      </c>
      <c r="B12" s="184" t="s">
        <v>362</v>
      </c>
      <c r="C12" s="185">
        <v>38143.5</v>
      </c>
      <c r="D12" s="185">
        <v>34173.5</v>
      </c>
    </row>
    <row r="13" spans="1:4" ht="20.100000000000001" customHeight="1" x14ac:dyDescent="0.2">
      <c r="A13" s="183" t="s">
        <v>356</v>
      </c>
      <c r="B13" s="184" t="s">
        <v>363</v>
      </c>
      <c r="C13" s="185">
        <v>131743.25</v>
      </c>
      <c r="D13" s="185">
        <v>65292.1</v>
      </c>
    </row>
    <row r="14" spans="1:4" ht="20.100000000000001" customHeight="1" x14ac:dyDescent="0.2">
      <c r="A14" s="183" t="s">
        <v>358</v>
      </c>
      <c r="B14" s="184" t="s">
        <v>364</v>
      </c>
      <c r="C14" s="185">
        <v>3244858.13</v>
      </c>
      <c r="D14" s="185">
        <v>3157600.81</v>
      </c>
    </row>
    <row r="15" spans="1:4" ht="20.100000000000001" customHeight="1" x14ac:dyDescent="0.2">
      <c r="A15" s="183" t="s">
        <v>365</v>
      </c>
      <c r="B15" s="184" t="s">
        <v>366</v>
      </c>
      <c r="C15" s="185">
        <v>905381.93</v>
      </c>
      <c r="D15" s="185">
        <v>1419790.98</v>
      </c>
    </row>
    <row r="16" spans="1:4" ht="20.100000000000001" customHeight="1" thickBot="1" x14ac:dyDescent="0.25">
      <c r="A16" s="192" t="s">
        <v>367</v>
      </c>
      <c r="B16" s="193" t="s">
        <v>368</v>
      </c>
      <c r="C16" s="194">
        <v>3290047.67</v>
      </c>
      <c r="D16" s="194">
        <v>3237582.8</v>
      </c>
    </row>
    <row r="17" spans="1:4" ht="20.100000000000001" customHeight="1" thickBot="1" x14ac:dyDescent="0.3">
      <c r="A17" s="195" t="s">
        <v>369</v>
      </c>
      <c r="B17" s="196" t="s">
        <v>370</v>
      </c>
      <c r="C17" s="197">
        <v>5495616.79</v>
      </c>
      <c r="D17" s="197">
        <v>4521322.54</v>
      </c>
    </row>
    <row r="18" spans="1:4" ht="20.100000000000001" customHeight="1" thickBot="1" x14ac:dyDescent="0.3">
      <c r="A18" s="195" t="s">
        <v>371</v>
      </c>
      <c r="B18" s="196" t="s">
        <v>372</v>
      </c>
      <c r="C18" s="197">
        <v>0</v>
      </c>
      <c r="D18" s="197">
        <v>0</v>
      </c>
    </row>
    <row r="19" spans="1:4" s="3" customFormat="1" ht="18" customHeight="1" thickBot="1" x14ac:dyDescent="0.25">
      <c r="A19" s="198"/>
      <c r="B19" s="199" t="s">
        <v>373</v>
      </c>
      <c r="C19" s="200">
        <f>SUM(C7+C11+C17+C18)</f>
        <v>27946753.649999999</v>
      </c>
      <c r="D19" s="200">
        <f>SUM(D7+D11+D17+D18)</f>
        <v>26836867.27</v>
      </c>
    </row>
    <row r="20" spans="1:4" x14ac:dyDescent="0.2">
      <c r="A20" s="201"/>
      <c r="B20" s="202"/>
      <c r="C20" s="203"/>
      <c r="D20" s="203"/>
    </row>
    <row r="21" spans="1:4" ht="13.5" thickBot="1" x14ac:dyDescent="0.25">
      <c r="A21" s="201"/>
      <c r="B21" s="202"/>
      <c r="C21" s="203"/>
      <c r="D21" s="203"/>
    </row>
    <row r="22" spans="1:4" x14ac:dyDescent="0.2">
      <c r="A22" s="176"/>
      <c r="B22" s="1090" t="s">
        <v>374</v>
      </c>
      <c r="C22" s="177" t="s">
        <v>349</v>
      </c>
      <c r="D22" s="177" t="s">
        <v>350</v>
      </c>
    </row>
    <row r="23" spans="1:4" s="3" customFormat="1" ht="13.5" thickBot="1" x14ac:dyDescent="0.25">
      <c r="A23" s="178"/>
      <c r="B23" s="1091"/>
      <c r="C23" s="179">
        <v>2023</v>
      </c>
      <c r="D23" s="179" t="s">
        <v>351</v>
      </c>
    </row>
    <row r="24" spans="1:4" s="2" customFormat="1" ht="20.100000000000001" customHeight="1" x14ac:dyDescent="0.25">
      <c r="A24" s="204" t="s">
        <v>352</v>
      </c>
      <c r="B24" s="205" t="s">
        <v>375</v>
      </c>
      <c r="C24" s="206">
        <f>SUM(C25:C27)</f>
        <v>22975079.360000003</v>
      </c>
      <c r="D24" s="206">
        <f>SUM(D25:D27)</f>
        <v>23508222.440000001</v>
      </c>
    </row>
    <row r="25" spans="1:4" ht="20.100000000000001" customHeight="1" x14ac:dyDescent="0.2">
      <c r="A25" s="183">
        <v>1</v>
      </c>
      <c r="B25" s="184" t="s">
        <v>376</v>
      </c>
      <c r="C25" s="185">
        <v>22636.76</v>
      </c>
      <c r="D25" s="185">
        <v>27475.119999999999</v>
      </c>
    </row>
    <row r="26" spans="1:4" ht="20.100000000000001" customHeight="1" x14ac:dyDescent="0.2">
      <c r="A26" s="183">
        <v>2</v>
      </c>
      <c r="B26" s="184" t="s">
        <v>377</v>
      </c>
      <c r="C26" s="185">
        <v>20512572.940000001</v>
      </c>
      <c r="D26" s="185">
        <v>21040877.66</v>
      </c>
    </row>
    <row r="27" spans="1:4" ht="20.100000000000001" customHeight="1" thickBot="1" x14ac:dyDescent="0.25">
      <c r="A27" s="186">
        <v>3</v>
      </c>
      <c r="B27" s="187" t="s">
        <v>378</v>
      </c>
      <c r="C27" s="188">
        <v>2439869.66</v>
      </c>
      <c r="D27" s="188">
        <v>2439869.66</v>
      </c>
    </row>
    <row r="28" spans="1:4" s="2" customFormat="1" ht="20.100000000000001" customHeight="1" x14ac:dyDescent="0.25">
      <c r="A28" s="207" t="s">
        <v>360</v>
      </c>
      <c r="B28" s="190" t="s">
        <v>379</v>
      </c>
      <c r="C28" s="191">
        <f>SUM(C29:C35)</f>
        <v>4928152.97</v>
      </c>
      <c r="D28" s="191">
        <f>SUM(D29:D35)</f>
        <v>3295449.41</v>
      </c>
    </row>
    <row r="29" spans="1:4" ht="20.100000000000001" customHeight="1" x14ac:dyDescent="0.2">
      <c r="A29" s="208" t="s">
        <v>354</v>
      </c>
      <c r="B29" s="184" t="s">
        <v>380</v>
      </c>
      <c r="C29" s="185">
        <v>9965.33</v>
      </c>
      <c r="D29" s="185">
        <v>13548.94</v>
      </c>
    </row>
    <row r="30" spans="1:4" ht="20.100000000000001" customHeight="1" x14ac:dyDescent="0.2">
      <c r="A30" s="208" t="s">
        <v>356</v>
      </c>
      <c r="B30" s="184" t="s">
        <v>381</v>
      </c>
      <c r="C30" s="185">
        <v>4237166.47</v>
      </c>
      <c r="D30" s="185">
        <v>2689899.66</v>
      </c>
    </row>
    <row r="31" spans="1:4" ht="20.100000000000001" customHeight="1" x14ac:dyDescent="0.2">
      <c r="A31" s="208" t="s">
        <v>358</v>
      </c>
      <c r="B31" s="184" t="s">
        <v>382</v>
      </c>
      <c r="C31" s="185">
        <v>0</v>
      </c>
      <c r="D31" s="185">
        <v>0</v>
      </c>
    </row>
    <row r="32" spans="1:4" ht="20.100000000000001" customHeight="1" x14ac:dyDescent="0.2">
      <c r="A32" s="208" t="s">
        <v>365</v>
      </c>
      <c r="B32" s="184" t="s">
        <v>383</v>
      </c>
      <c r="C32" s="185">
        <v>45670.67</v>
      </c>
      <c r="D32" s="185">
        <v>54722.16</v>
      </c>
    </row>
    <row r="33" spans="1:4" ht="20.100000000000001" customHeight="1" x14ac:dyDescent="0.2">
      <c r="A33" s="208" t="s">
        <v>367</v>
      </c>
      <c r="B33" s="184" t="s">
        <v>384</v>
      </c>
      <c r="C33" s="185">
        <v>635350.5</v>
      </c>
      <c r="D33" s="185">
        <v>537278.65</v>
      </c>
    </row>
    <row r="34" spans="1:4" ht="20.100000000000001" customHeight="1" x14ac:dyDescent="0.2">
      <c r="A34" s="208" t="s">
        <v>385</v>
      </c>
      <c r="B34" s="184" t="s">
        <v>386</v>
      </c>
      <c r="C34" s="185"/>
      <c r="D34" s="185">
        <v>0</v>
      </c>
    </row>
    <row r="35" spans="1:4" ht="20.100000000000001" customHeight="1" thickBot="1" x14ac:dyDescent="0.25">
      <c r="A35" s="209" t="s">
        <v>387</v>
      </c>
      <c r="B35" s="193" t="s">
        <v>388</v>
      </c>
      <c r="C35" s="194"/>
      <c r="D35" s="194">
        <v>0</v>
      </c>
    </row>
    <row r="36" spans="1:4" s="5" customFormat="1" ht="20.100000000000001" customHeight="1" thickBot="1" x14ac:dyDescent="0.3">
      <c r="A36" s="210" t="s">
        <v>369</v>
      </c>
      <c r="B36" s="196" t="s">
        <v>370</v>
      </c>
      <c r="C36" s="197">
        <v>43521.32</v>
      </c>
      <c r="D36" s="197">
        <v>33195.42</v>
      </c>
    </row>
    <row r="37" spans="1:4" s="5" customFormat="1" ht="20.100000000000001" customHeight="1" thickBot="1" x14ac:dyDescent="0.3">
      <c r="A37" s="211" t="s">
        <v>371</v>
      </c>
      <c r="B37" s="212" t="s">
        <v>372</v>
      </c>
      <c r="C37" s="213">
        <v>0</v>
      </c>
      <c r="D37" s="213">
        <v>0</v>
      </c>
    </row>
    <row r="38" spans="1:4" s="3" customFormat="1" ht="18" customHeight="1" thickBot="1" x14ac:dyDescent="0.25">
      <c r="A38" s="198"/>
      <c r="B38" s="199" t="s">
        <v>389</v>
      </c>
      <c r="C38" s="200">
        <f>SUM(C24+C28+C36+C37)</f>
        <v>27946753.650000002</v>
      </c>
      <c r="D38" s="200">
        <f>SUM(D24+D28+D36+D37)</f>
        <v>26836867.270000003</v>
      </c>
    </row>
    <row r="42" spans="1:4" s="7" customFormat="1" ht="11.25" x14ac:dyDescent="0.2">
      <c r="A42" s="214"/>
      <c r="B42" s="7" t="s">
        <v>390</v>
      </c>
      <c r="C42" s="215"/>
      <c r="D42" s="215"/>
    </row>
  </sheetData>
  <mergeCells count="3">
    <mergeCell ref="B3:D3"/>
    <mergeCell ref="B5:B6"/>
    <mergeCell ref="B22:B2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&amp;C&amp;8Záverečný účet Mesta Nová Dubnica za rok 2023</oddHeader>
    <oddFooter>&amp;C&amp;8 120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3"/>
  <sheetViews>
    <sheetView topLeftCell="A11" workbookViewId="0">
      <selection activeCell="H24" sqref="H24"/>
    </sheetView>
  </sheetViews>
  <sheetFormatPr defaultRowHeight="12.75" x14ac:dyDescent="0.2"/>
  <cols>
    <col min="1" max="1" width="4" style="4" customWidth="1"/>
    <col min="2" max="2" width="40.85546875" style="1" customWidth="1"/>
    <col min="3" max="4" width="13.7109375" style="175" customWidth="1"/>
    <col min="5" max="16384" width="9.140625" style="1"/>
  </cols>
  <sheetData>
    <row r="2" spans="1:4" s="173" customFormat="1" ht="15" x14ac:dyDescent="0.2">
      <c r="A2" s="172"/>
      <c r="B2" s="1092" t="s">
        <v>391</v>
      </c>
      <c r="C2" s="1093"/>
      <c r="D2" s="1093"/>
    </row>
    <row r="3" spans="1:4" s="173" customFormat="1" ht="15" x14ac:dyDescent="0.2">
      <c r="A3" s="172"/>
      <c r="B3" s="1089" t="s">
        <v>1288</v>
      </c>
      <c r="C3" s="1089"/>
      <c r="D3" s="1089"/>
    </row>
    <row r="4" spans="1:4" ht="13.5" thickBot="1" x14ac:dyDescent="0.25"/>
    <row r="5" spans="1:4" x14ac:dyDescent="0.2">
      <c r="A5" s="176"/>
      <c r="B5" s="1090" t="s">
        <v>392</v>
      </c>
      <c r="C5" s="177" t="s">
        <v>349</v>
      </c>
      <c r="D5" s="177" t="s">
        <v>350</v>
      </c>
    </row>
    <row r="6" spans="1:4" s="3" customFormat="1" ht="13.5" thickBot="1" x14ac:dyDescent="0.25">
      <c r="A6" s="178"/>
      <c r="B6" s="1091"/>
      <c r="C6" s="179">
        <v>2023</v>
      </c>
      <c r="D6" s="299" t="s">
        <v>351</v>
      </c>
    </row>
    <row r="7" spans="1:4" s="6" customFormat="1" ht="20.100000000000001" customHeight="1" x14ac:dyDescent="0.2">
      <c r="A7" s="216">
        <v>50</v>
      </c>
      <c r="B7" s="217" t="s">
        <v>393</v>
      </c>
      <c r="C7" s="300">
        <v>601638.15</v>
      </c>
      <c r="D7" s="300">
        <v>516917.96</v>
      </c>
    </row>
    <row r="8" spans="1:4" ht="20.100000000000001" customHeight="1" x14ac:dyDescent="0.2">
      <c r="A8" s="183">
        <v>51</v>
      </c>
      <c r="B8" s="184" t="s">
        <v>394</v>
      </c>
      <c r="C8" s="185">
        <v>1252454.17</v>
      </c>
      <c r="D8" s="185">
        <v>1041064.89</v>
      </c>
    </row>
    <row r="9" spans="1:4" ht="20.100000000000001" customHeight="1" x14ac:dyDescent="0.2">
      <c r="A9" s="183">
        <v>52</v>
      </c>
      <c r="B9" s="184" t="s">
        <v>395</v>
      </c>
      <c r="C9" s="185">
        <v>2050743.9</v>
      </c>
      <c r="D9" s="185">
        <v>1864069.02</v>
      </c>
    </row>
    <row r="10" spans="1:4" ht="20.100000000000001" customHeight="1" x14ac:dyDescent="0.2">
      <c r="A10" s="218">
        <v>53</v>
      </c>
      <c r="B10" s="219" t="s">
        <v>396</v>
      </c>
      <c r="C10" s="301">
        <v>35532.71</v>
      </c>
      <c r="D10" s="301">
        <v>34254.980000000003</v>
      </c>
    </row>
    <row r="11" spans="1:4" s="2" customFormat="1" ht="20.100000000000001" customHeight="1" x14ac:dyDescent="0.25">
      <c r="A11" s="220">
        <v>54</v>
      </c>
      <c r="B11" s="221" t="s">
        <v>397</v>
      </c>
      <c r="C11" s="302">
        <v>44279.9</v>
      </c>
      <c r="D11" s="302">
        <v>33523.160000000003</v>
      </c>
    </row>
    <row r="12" spans="1:4" ht="20.100000000000001" customHeight="1" x14ac:dyDescent="0.2">
      <c r="A12" s="218">
        <v>55</v>
      </c>
      <c r="B12" s="219" t="s">
        <v>398</v>
      </c>
      <c r="C12" s="301">
        <v>921444.88</v>
      </c>
      <c r="D12" s="301">
        <v>416883.16</v>
      </c>
    </row>
    <row r="13" spans="1:4" ht="20.100000000000001" customHeight="1" x14ac:dyDescent="0.2">
      <c r="A13" s="218">
        <v>56</v>
      </c>
      <c r="B13" s="219" t="s">
        <v>399</v>
      </c>
      <c r="C13" s="301">
        <v>77790.12</v>
      </c>
      <c r="D13" s="301">
        <v>62958.83</v>
      </c>
    </row>
    <row r="14" spans="1:4" ht="20.100000000000001" customHeight="1" x14ac:dyDescent="0.2">
      <c r="A14" s="218">
        <v>58</v>
      </c>
      <c r="B14" s="219" t="s">
        <v>400</v>
      </c>
      <c r="C14" s="301">
        <v>4154022.76</v>
      </c>
      <c r="D14" s="301">
        <v>3695623.86</v>
      </c>
    </row>
    <row r="15" spans="1:4" ht="20.100000000000001" customHeight="1" thickBot="1" x14ac:dyDescent="0.25">
      <c r="A15" s="218">
        <v>59</v>
      </c>
      <c r="B15" s="219" t="s">
        <v>401</v>
      </c>
      <c r="C15" s="301">
        <v>0</v>
      </c>
      <c r="D15" s="301">
        <v>0</v>
      </c>
    </row>
    <row r="16" spans="1:4" ht="20.100000000000001" customHeight="1" thickBot="1" x14ac:dyDescent="0.3">
      <c r="A16" s="195"/>
      <c r="B16" s="196" t="s">
        <v>338</v>
      </c>
      <c r="C16" s="197">
        <f>SUM(C7:C14)</f>
        <v>9137906.5899999999</v>
      </c>
      <c r="D16" s="197">
        <f>SUM(D7:D14)</f>
        <v>7665295.8600000003</v>
      </c>
    </row>
    <row r="17" spans="1:10" x14ac:dyDescent="0.2">
      <c r="A17" s="201"/>
      <c r="B17" s="202"/>
      <c r="C17" s="203"/>
      <c r="D17" s="203"/>
    </row>
    <row r="18" spans="1:10" ht="13.5" thickBot="1" x14ac:dyDescent="0.25">
      <c r="A18" s="201"/>
      <c r="B18" s="202"/>
      <c r="C18" s="203"/>
      <c r="D18" s="203"/>
    </row>
    <row r="19" spans="1:10" x14ac:dyDescent="0.2">
      <c r="A19" s="176"/>
      <c r="B19" s="1094" t="s">
        <v>402</v>
      </c>
      <c r="C19" s="177" t="s">
        <v>349</v>
      </c>
      <c r="D19" s="177" t="s">
        <v>350</v>
      </c>
    </row>
    <row r="20" spans="1:10" s="3" customFormat="1" ht="13.5" thickBot="1" x14ac:dyDescent="0.25">
      <c r="A20" s="178"/>
      <c r="B20" s="1095"/>
      <c r="C20" s="179">
        <v>2023</v>
      </c>
      <c r="D20" s="299" t="s">
        <v>351</v>
      </c>
    </row>
    <row r="21" spans="1:10" s="2" customFormat="1" ht="20.100000000000001" customHeight="1" x14ac:dyDescent="0.25">
      <c r="A21" s="216">
        <v>60</v>
      </c>
      <c r="B21" s="217" t="s">
        <v>403</v>
      </c>
      <c r="C21" s="300">
        <v>32639.96</v>
      </c>
      <c r="D21" s="300">
        <v>27793.759999999998</v>
      </c>
    </row>
    <row r="22" spans="1:10" ht="20.100000000000001" customHeight="1" x14ac:dyDescent="0.2">
      <c r="A22" s="183">
        <v>63</v>
      </c>
      <c r="B22" s="219" t="s">
        <v>396</v>
      </c>
      <c r="C22" s="185">
        <v>6587793.6299999999</v>
      </c>
      <c r="D22" s="185">
        <v>6160451.25</v>
      </c>
    </row>
    <row r="23" spans="1:10" ht="20.100000000000001" customHeight="1" x14ac:dyDescent="0.2">
      <c r="A23" s="183">
        <v>64</v>
      </c>
      <c r="B23" s="184" t="s">
        <v>395</v>
      </c>
      <c r="C23" s="185">
        <v>1407192.11</v>
      </c>
      <c r="D23" s="185">
        <v>634990.65</v>
      </c>
    </row>
    <row r="24" spans="1:10" ht="20.100000000000001" customHeight="1" x14ac:dyDescent="0.2">
      <c r="A24" s="218">
        <v>65</v>
      </c>
      <c r="B24" s="219" t="s">
        <v>362</v>
      </c>
      <c r="C24" s="301">
        <v>37728.04</v>
      </c>
      <c r="D24" s="301">
        <v>70495.23</v>
      </c>
    </row>
    <row r="25" spans="1:10" s="2" customFormat="1" ht="20.100000000000001" customHeight="1" x14ac:dyDescent="0.25">
      <c r="A25" s="220">
        <v>66</v>
      </c>
      <c r="B25" s="221" t="s">
        <v>404</v>
      </c>
      <c r="C25" s="302">
        <v>2037.6</v>
      </c>
      <c r="D25" s="302">
        <v>0</v>
      </c>
    </row>
    <row r="26" spans="1:10" ht="20.100000000000001" customHeight="1" x14ac:dyDescent="0.2">
      <c r="A26" s="218">
        <v>67</v>
      </c>
      <c r="B26" s="219" t="s">
        <v>405</v>
      </c>
      <c r="C26" s="301">
        <v>0</v>
      </c>
      <c r="D26" s="301">
        <v>0</v>
      </c>
    </row>
    <row r="27" spans="1:10" ht="20.100000000000001" customHeight="1" thickBot="1" x14ac:dyDescent="0.25">
      <c r="A27" s="218">
        <v>69</v>
      </c>
      <c r="B27" s="219" t="s">
        <v>406</v>
      </c>
      <c r="C27" s="301">
        <v>1510760.23</v>
      </c>
      <c r="D27" s="301">
        <v>1066435.68</v>
      </c>
    </row>
    <row r="28" spans="1:10" ht="20.100000000000001" customHeight="1" thickBot="1" x14ac:dyDescent="0.3">
      <c r="A28" s="195">
        <v>134</v>
      </c>
      <c r="B28" s="196" t="s">
        <v>338</v>
      </c>
      <c r="C28" s="197">
        <f>SUM(C21:C27)</f>
        <v>9578151.5700000003</v>
      </c>
      <c r="D28" s="197">
        <f>SUM(D21:D27)</f>
        <v>7960166.5700000003</v>
      </c>
    </row>
    <row r="29" spans="1:10" ht="20.100000000000001" customHeight="1" thickBot="1" x14ac:dyDescent="0.3">
      <c r="A29" s="195"/>
      <c r="B29" s="199" t="s">
        <v>407</v>
      </c>
      <c r="C29" s="197">
        <v>440244.98</v>
      </c>
      <c r="D29" s="197">
        <v>294870.81</v>
      </c>
    </row>
    <row r="30" spans="1:10" ht="23.25" customHeight="1" thickBot="1" x14ac:dyDescent="0.25">
      <c r="A30" s="198"/>
      <c r="B30" s="199" t="s">
        <v>408</v>
      </c>
      <c r="C30" s="200">
        <v>439857.84</v>
      </c>
      <c r="D30" s="200">
        <f>SUM(D29-D15)</f>
        <v>294870.81</v>
      </c>
      <c r="G30" s="175"/>
      <c r="H30" s="175"/>
    </row>
    <row r="32" spans="1:10" x14ac:dyDescent="0.2">
      <c r="J32" s="1" t="s">
        <v>97</v>
      </c>
    </row>
    <row r="33" spans="1:4" s="7" customFormat="1" ht="11.25" x14ac:dyDescent="0.2">
      <c r="A33" s="214"/>
      <c r="B33" s="7" t="s">
        <v>390</v>
      </c>
      <c r="C33" s="215"/>
      <c r="D33" s="215"/>
    </row>
  </sheetData>
  <mergeCells count="4">
    <mergeCell ref="B2:D2"/>
    <mergeCell ref="B3:D3"/>
    <mergeCell ref="B5:B6"/>
    <mergeCell ref="B19:B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&amp;C&amp;8Záverečný účet Mesta Nová Dubnica za rok 2023</oddHeader>
    <oddFooter>&amp;C&amp;8 121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13"/>
  <sheetViews>
    <sheetView topLeftCell="A61" workbookViewId="0">
      <selection activeCell="A72" sqref="A72:IV72"/>
    </sheetView>
  </sheetViews>
  <sheetFormatPr defaultRowHeight="12.75" x14ac:dyDescent="0.2"/>
  <cols>
    <col min="1" max="1" width="3.7109375" style="11" customWidth="1"/>
    <col min="2" max="2" width="28.5703125" style="11" customWidth="1"/>
    <col min="3" max="4" width="11.28515625" style="254" bestFit="1" customWidth="1"/>
    <col min="5" max="5" width="11.5703125" style="376" bestFit="1" customWidth="1"/>
    <col min="6" max="6" width="11.85546875" style="254" customWidth="1"/>
    <col min="7" max="8" width="9.140625" style="11"/>
    <col min="9" max="9" width="10" style="11" bestFit="1" customWidth="1"/>
    <col min="10" max="10" width="11.140625" style="11" customWidth="1"/>
    <col min="11" max="16384" width="9.140625" style="11"/>
  </cols>
  <sheetData>
    <row r="2" spans="1:9" s="27" customFormat="1" ht="15.75" x14ac:dyDescent="0.25">
      <c r="A2" s="1049" t="s">
        <v>1345</v>
      </c>
      <c r="B2" s="1050"/>
      <c r="C2" s="1050"/>
      <c r="D2" s="1050"/>
      <c r="E2" s="1050"/>
      <c r="F2" s="1050"/>
    </row>
    <row r="3" spans="1:9" s="27" customFormat="1" ht="15.75" x14ac:dyDescent="0.25">
      <c r="A3" s="1049"/>
      <c r="B3" s="1050"/>
      <c r="C3" s="1050"/>
      <c r="D3" s="1050"/>
      <c r="E3" s="1050"/>
      <c r="F3" s="1050"/>
    </row>
    <row r="4" spans="1:9" s="27" customFormat="1" ht="15.75" x14ac:dyDescent="0.25">
      <c r="A4" s="1050"/>
      <c r="B4" s="1050"/>
      <c r="C4" s="1050"/>
      <c r="D4" s="1050"/>
      <c r="E4" s="1050"/>
      <c r="F4" s="1050"/>
    </row>
    <row r="5" spans="1:9" s="27" customFormat="1" ht="15.75" x14ac:dyDescent="0.25">
      <c r="A5" s="290"/>
      <c r="B5" s="290"/>
      <c r="C5" s="290"/>
      <c r="D5" s="290"/>
      <c r="E5" s="290"/>
      <c r="F5" s="290"/>
    </row>
    <row r="7" spans="1:9" s="20" customFormat="1" x14ac:dyDescent="0.2">
      <c r="A7" s="1118" t="s">
        <v>446</v>
      </c>
      <c r="B7" s="1119"/>
      <c r="C7" s="1119"/>
      <c r="D7" s="1119"/>
      <c r="E7" s="1119"/>
      <c r="F7" s="1119"/>
      <c r="G7" s="1119"/>
    </row>
    <row r="8" spans="1:9" x14ac:dyDescent="0.2">
      <c r="A8" s="1117" t="s">
        <v>447</v>
      </c>
      <c r="B8" s="769"/>
      <c r="C8" s="769"/>
      <c r="D8" s="769"/>
      <c r="E8" s="769"/>
      <c r="F8" s="769"/>
      <c r="I8" s="11" t="s">
        <v>97</v>
      </c>
    </row>
    <row r="9" spans="1:9" x14ac:dyDescent="0.2">
      <c r="A9" s="769"/>
      <c r="B9" s="769"/>
      <c r="C9" s="769"/>
      <c r="D9" s="769"/>
      <c r="E9" s="769"/>
      <c r="F9" s="769"/>
    </row>
    <row r="10" spans="1:9" x14ac:dyDescent="0.2">
      <c r="A10" s="1117" t="s">
        <v>448</v>
      </c>
      <c r="B10" s="769"/>
      <c r="C10" s="769"/>
      <c r="D10" s="769"/>
      <c r="E10" s="769"/>
      <c r="F10" s="769"/>
    </row>
    <row r="11" spans="1:9" x14ac:dyDescent="0.2">
      <c r="A11" s="1117" t="s">
        <v>449</v>
      </c>
      <c r="B11" s="769"/>
      <c r="C11" s="1120"/>
      <c r="D11" s="1120"/>
      <c r="E11" s="1121"/>
      <c r="F11" s="1120"/>
    </row>
    <row r="12" spans="1:9" x14ac:dyDescent="0.2">
      <c r="A12" s="1117" t="s">
        <v>450</v>
      </c>
      <c r="B12" s="769"/>
      <c r="C12" s="769"/>
      <c r="D12" s="769"/>
      <c r="E12" s="769"/>
      <c r="F12" s="769"/>
    </row>
    <row r="13" spans="1:9" x14ac:dyDescent="0.2">
      <c r="A13" s="769"/>
      <c r="B13" s="769"/>
      <c r="C13" s="769"/>
      <c r="D13" s="769"/>
      <c r="E13" s="769"/>
      <c r="F13" s="769"/>
    </row>
    <row r="14" spans="1:9" x14ac:dyDescent="0.2">
      <c r="A14" s="1117" t="s">
        <v>451</v>
      </c>
      <c r="B14" s="769"/>
      <c r="C14" s="769"/>
      <c r="D14" s="769"/>
      <c r="E14" s="769"/>
      <c r="F14" s="769"/>
    </row>
    <row r="15" spans="1:9" x14ac:dyDescent="0.2">
      <c r="A15" s="769"/>
      <c r="B15" s="769"/>
      <c r="C15" s="769"/>
      <c r="D15" s="769"/>
      <c r="E15" s="769"/>
      <c r="F15" s="769"/>
    </row>
    <row r="16" spans="1:9" x14ac:dyDescent="0.2">
      <c r="A16" s="13"/>
      <c r="B16" s="13"/>
      <c r="C16" s="13"/>
      <c r="D16" s="13"/>
      <c r="E16" s="13"/>
      <c r="F16" s="13"/>
    </row>
    <row r="17" spans="1:6" x14ac:dyDescent="0.2">
      <c r="A17" s="13"/>
      <c r="B17" s="13"/>
      <c r="C17" s="13"/>
      <c r="D17" s="13"/>
      <c r="E17" s="13"/>
      <c r="F17" s="13"/>
    </row>
    <row r="18" spans="1:6" x14ac:dyDescent="0.2">
      <c r="A18" s="769" t="s">
        <v>452</v>
      </c>
      <c r="B18" s="769"/>
      <c r="C18" s="769"/>
      <c r="D18" s="769"/>
      <c r="E18" s="769"/>
      <c r="F18" s="769"/>
    </row>
    <row r="19" spans="1:6" x14ac:dyDescent="0.2">
      <c r="A19" s="769"/>
      <c r="B19" s="769"/>
      <c r="C19" s="769"/>
      <c r="D19" s="769"/>
      <c r="E19" s="769"/>
      <c r="F19" s="769"/>
    </row>
    <row r="20" spans="1:6" x14ac:dyDescent="0.2">
      <c r="A20" s="769"/>
      <c r="B20" s="769"/>
      <c r="C20" s="769"/>
      <c r="D20" s="769"/>
      <c r="E20" s="769"/>
      <c r="F20" s="769"/>
    </row>
    <row r="21" spans="1:6" x14ac:dyDescent="0.2">
      <c r="A21" s="769"/>
      <c r="B21" s="769"/>
      <c r="C21" s="769"/>
      <c r="D21" s="769"/>
      <c r="E21" s="769"/>
      <c r="F21" s="769"/>
    </row>
    <row r="22" spans="1:6" x14ac:dyDescent="0.2">
      <c r="A22" s="769"/>
      <c r="B22" s="769"/>
      <c r="C22" s="769"/>
      <c r="D22" s="769"/>
      <c r="E22" s="769"/>
      <c r="F22" s="769"/>
    </row>
    <row r="23" spans="1:6" x14ac:dyDescent="0.2">
      <c r="A23" s="13"/>
      <c r="B23" s="13"/>
      <c r="C23" s="13"/>
      <c r="D23" s="13"/>
      <c r="E23" s="13"/>
      <c r="F23" s="13"/>
    </row>
    <row r="24" spans="1:6" x14ac:dyDescent="0.2">
      <c r="A24" s="13"/>
      <c r="B24" s="13"/>
      <c r="C24" s="13"/>
      <c r="D24" s="13"/>
      <c r="E24" s="13"/>
      <c r="F24" s="13"/>
    </row>
    <row r="25" spans="1:6" ht="13.5" thickBot="1" x14ac:dyDescent="0.25">
      <c r="A25" s="13"/>
      <c r="B25" s="13"/>
      <c r="C25" s="13"/>
      <c r="D25" s="13"/>
      <c r="E25" s="13"/>
      <c r="F25" s="13"/>
    </row>
    <row r="26" spans="1:6" ht="16.5" thickBot="1" x14ac:dyDescent="0.25">
      <c r="A26" s="1098" t="s">
        <v>1344</v>
      </c>
      <c r="B26" s="1099"/>
      <c r="C26" s="1099"/>
      <c r="D26" s="1099"/>
      <c r="E26" s="1099"/>
      <c r="F26" s="1100"/>
    </row>
    <row r="27" spans="1:6" x14ac:dyDescent="0.2">
      <c r="A27" s="1101" t="s">
        <v>453</v>
      </c>
      <c r="B27" s="1104" t="s">
        <v>454</v>
      </c>
      <c r="C27" s="1113" t="s">
        <v>455</v>
      </c>
      <c r="D27" s="1104" t="s">
        <v>456</v>
      </c>
      <c r="E27" s="1110" t="s">
        <v>457</v>
      </c>
      <c r="F27" s="1110" t="s">
        <v>458</v>
      </c>
    </row>
    <row r="28" spans="1:6" x14ac:dyDescent="0.2">
      <c r="A28" s="1102"/>
      <c r="B28" s="1105"/>
      <c r="C28" s="1105"/>
      <c r="D28" s="1105"/>
      <c r="E28" s="1111"/>
      <c r="F28" s="1111"/>
    </row>
    <row r="29" spans="1:6" ht="13.5" thickBot="1" x14ac:dyDescent="0.25">
      <c r="A29" s="1103"/>
      <c r="B29" s="1106"/>
      <c r="C29" s="1114"/>
      <c r="D29" s="1106"/>
      <c r="E29" s="1112"/>
      <c r="F29" s="1112"/>
    </row>
    <row r="30" spans="1:6" x14ac:dyDescent="0.2">
      <c r="A30" s="366">
        <v>1</v>
      </c>
      <c r="B30" s="365" t="s">
        <v>459</v>
      </c>
      <c r="C30" s="367">
        <f>SUM(C46+C62+C78)</f>
        <v>3999717</v>
      </c>
      <c r="D30" s="70">
        <f>SUM(D46+D62+D78)</f>
        <v>3805626.9099999997</v>
      </c>
      <c r="E30" s="368">
        <f>SUM(C30/$C$39)</f>
        <v>0.29024795823326627</v>
      </c>
      <c r="F30" s="369">
        <f t="shared" ref="F30:F35" si="0">SUM(D30/$D$39)</f>
        <v>0.29607778735022106</v>
      </c>
    </row>
    <row r="31" spans="1:6" x14ac:dyDescent="0.2">
      <c r="A31" s="370">
        <v>2</v>
      </c>
      <c r="B31" s="58" t="s">
        <v>460</v>
      </c>
      <c r="C31" s="367">
        <f t="shared" ref="C31:D38" si="1">SUM(C47+C63)</f>
        <v>332330</v>
      </c>
      <c r="D31" s="69">
        <f t="shared" si="1"/>
        <v>328155.93</v>
      </c>
      <c r="E31" s="368">
        <f t="shared" ref="E31:E38" si="2">SUM(C31/$C$39)</f>
        <v>2.4116232213344441E-2</v>
      </c>
      <c r="F31" s="369">
        <f t="shared" si="0"/>
        <v>2.5530532539842176E-2</v>
      </c>
    </row>
    <row r="32" spans="1:6" x14ac:dyDescent="0.2">
      <c r="A32" s="370">
        <v>3</v>
      </c>
      <c r="B32" s="58" t="s">
        <v>461</v>
      </c>
      <c r="C32" s="367">
        <f t="shared" si="1"/>
        <v>316131</v>
      </c>
      <c r="D32" s="69">
        <f t="shared" si="1"/>
        <v>297318.01</v>
      </c>
      <c r="E32" s="368">
        <f t="shared" si="2"/>
        <v>2.2940717376814586E-2</v>
      </c>
      <c r="F32" s="369">
        <f t="shared" si="0"/>
        <v>2.3131342252404586E-2</v>
      </c>
    </row>
    <row r="33" spans="1:6" x14ac:dyDescent="0.2">
      <c r="A33" s="370">
        <v>4</v>
      </c>
      <c r="B33" s="58" t="s">
        <v>462</v>
      </c>
      <c r="C33" s="367">
        <f t="shared" si="1"/>
        <v>1940277</v>
      </c>
      <c r="D33" s="69">
        <f t="shared" si="1"/>
        <v>1799943.65</v>
      </c>
      <c r="E33" s="368">
        <f t="shared" si="2"/>
        <v>0.14080032103695517</v>
      </c>
      <c r="F33" s="369">
        <f t="shared" si="0"/>
        <v>0.14003562247437459</v>
      </c>
    </row>
    <row r="34" spans="1:6" x14ac:dyDescent="0.2">
      <c r="A34" s="370">
        <v>5</v>
      </c>
      <c r="B34" s="58" t="s">
        <v>463</v>
      </c>
      <c r="C34" s="367">
        <f t="shared" si="1"/>
        <v>316767</v>
      </c>
      <c r="D34" s="69">
        <f t="shared" si="1"/>
        <v>309506.09999999998</v>
      </c>
      <c r="E34" s="368">
        <f t="shared" si="2"/>
        <v>2.2986870067476541E-2</v>
      </c>
      <c r="F34" s="369">
        <f t="shared" si="0"/>
        <v>2.4079575698448132E-2</v>
      </c>
    </row>
    <row r="35" spans="1:6" x14ac:dyDescent="0.2">
      <c r="A35" s="370">
        <v>6</v>
      </c>
      <c r="B35" s="58" t="s">
        <v>464</v>
      </c>
      <c r="C35" s="367">
        <f t="shared" si="1"/>
        <v>311278</v>
      </c>
      <c r="D35" s="69">
        <f t="shared" si="1"/>
        <v>295056.15000000002</v>
      </c>
      <c r="E35" s="368">
        <f t="shared" si="2"/>
        <v>2.2588549125584303E-2</v>
      </c>
      <c r="F35" s="369">
        <f t="shared" si="0"/>
        <v>2.2955369536231007E-2</v>
      </c>
    </row>
    <row r="36" spans="1:6" x14ac:dyDescent="0.2">
      <c r="A36" s="370">
        <v>7</v>
      </c>
      <c r="B36" s="58" t="s">
        <v>465</v>
      </c>
      <c r="C36" s="367">
        <f t="shared" si="1"/>
        <v>4564337</v>
      </c>
      <c r="D36" s="69">
        <f t="shared" si="1"/>
        <v>4439708.75</v>
      </c>
      <c r="E36" s="368">
        <f t="shared" si="2"/>
        <v>0.33122080760677619</v>
      </c>
      <c r="F36" s="369">
        <f>SUM(D36/$D$39)</f>
        <v>0.34540935679357382</v>
      </c>
    </row>
    <row r="37" spans="1:6" x14ac:dyDescent="0.2">
      <c r="A37" s="370">
        <v>8</v>
      </c>
      <c r="B37" s="58" t="s">
        <v>466</v>
      </c>
      <c r="C37" s="367">
        <f t="shared" si="1"/>
        <v>1745253</v>
      </c>
      <c r="D37" s="69">
        <f t="shared" si="1"/>
        <v>1557778.34</v>
      </c>
      <c r="E37" s="368">
        <f t="shared" si="2"/>
        <v>0.12664799030793497</v>
      </c>
      <c r="F37" s="369">
        <f>SUM(D37/$D$39)</f>
        <v>0.12119516048127282</v>
      </c>
    </row>
    <row r="38" spans="1:6" ht="13.5" thickBot="1" x14ac:dyDescent="0.25">
      <c r="A38" s="371">
        <v>9</v>
      </c>
      <c r="B38" s="372" t="s">
        <v>467</v>
      </c>
      <c r="C38" s="367">
        <f t="shared" si="1"/>
        <v>254255</v>
      </c>
      <c r="D38" s="73">
        <f t="shared" si="1"/>
        <v>20376</v>
      </c>
      <c r="E38" s="368">
        <f t="shared" si="2"/>
        <v>1.8450554031847533E-2</v>
      </c>
      <c r="F38" s="369">
        <f>SUM(D38/$D$39)</f>
        <v>1.5852528736318254E-3</v>
      </c>
    </row>
    <row r="39" spans="1:6" ht="13.5" thickBot="1" x14ac:dyDescent="0.25">
      <c r="A39" s="373"/>
      <c r="B39" s="45" t="s">
        <v>21</v>
      </c>
      <c r="C39" s="374">
        <f>SUM(C30:C38)</f>
        <v>13780345</v>
      </c>
      <c r="D39" s="292">
        <f>SUM(D30:D38)</f>
        <v>12853469.84</v>
      </c>
      <c r="E39" s="294">
        <f>SUM(E30:E38)</f>
        <v>1</v>
      </c>
      <c r="F39" s="294">
        <f>SUM(F30:F38)</f>
        <v>1</v>
      </c>
    </row>
    <row r="40" spans="1:6" x14ac:dyDescent="0.2">
      <c r="A40" s="340"/>
      <c r="B40" s="48"/>
      <c r="C40" s="112"/>
      <c r="D40" s="112"/>
      <c r="E40" s="375"/>
      <c r="F40" s="375"/>
    </row>
    <row r="41" spans="1:6" ht="13.5" thickBot="1" x14ac:dyDescent="0.25">
      <c r="A41" s="13"/>
      <c r="B41" s="13"/>
      <c r="C41" s="13"/>
      <c r="D41" s="13"/>
      <c r="E41" s="13"/>
      <c r="F41" s="13"/>
    </row>
    <row r="42" spans="1:6" ht="16.5" thickBot="1" x14ac:dyDescent="0.25">
      <c r="A42" s="1098" t="s">
        <v>1416</v>
      </c>
      <c r="B42" s="1099"/>
      <c r="C42" s="1099"/>
      <c r="D42" s="1099"/>
      <c r="E42" s="1099"/>
      <c r="F42" s="1100"/>
    </row>
    <row r="43" spans="1:6" ht="12.75" customHeight="1" x14ac:dyDescent="0.2">
      <c r="A43" s="1101" t="s">
        <v>468</v>
      </c>
      <c r="B43" s="1104" t="s">
        <v>454</v>
      </c>
      <c r="C43" s="1107" t="s">
        <v>469</v>
      </c>
      <c r="D43" s="1104" t="s">
        <v>470</v>
      </c>
      <c r="E43" s="1110" t="s">
        <v>457</v>
      </c>
      <c r="F43" s="1110" t="s">
        <v>458</v>
      </c>
    </row>
    <row r="44" spans="1:6" ht="12.75" customHeight="1" x14ac:dyDescent="0.2">
      <c r="A44" s="1102"/>
      <c r="B44" s="1105"/>
      <c r="C44" s="1108"/>
      <c r="D44" s="1105"/>
      <c r="E44" s="1111"/>
      <c r="F44" s="1111"/>
    </row>
    <row r="45" spans="1:6" ht="13.5" customHeight="1" thickBot="1" x14ac:dyDescent="0.25">
      <c r="A45" s="1103"/>
      <c r="B45" s="1106"/>
      <c r="C45" s="1109"/>
      <c r="D45" s="1106"/>
      <c r="E45" s="1112"/>
      <c r="F45" s="1112"/>
    </row>
    <row r="46" spans="1:6" x14ac:dyDescent="0.2">
      <c r="A46" s="366">
        <v>1</v>
      </c>
      <c r="B46" s="365" t="s">
        <v>459</v>
      </c>
      <c r="C46" s="367">
        <v>2918550</v>
      </c>
      <c r="D46" s="69">
        <v>2718508.38</v>
      </c>
      <c r="E46" s="368">
        <f>SUM(C46/$C$55)</f>
        <v>0.27012040953569333</v>
      </c>
      <c r="F46" s="379">
        <f>SUM(D46/$D$55)</f>
        <v>0.26493802911017816</v>
      </c>
    </row>
    <row r="47" spans="1:6" x14ac:dyDescent="0.2">
      <c r="A47" s="370">
        <v>2</v>
      </c>
      <c r="B47" s="58" t="s">
        <v>460</v>
      </c>
      <c r="C47" s="378">
        <v>325030</v>
      </c>
      <c r="D47" s="64">
        <v>320855.93</v>
      </c>
      <c r="E47" s="368">
        <f t="shared" ref="E47:E54" si="3">SUM(C47/$C$55)</f>
        <v>3.0082485039278545E-2</v>
      </c>
      <c r="F47" s="379">
        <f>SUM(D47/$D$55)</f>
        <v>3.1269698614102961E-2</v>
      </c>
    </row>
    <row r="48" spans="1:6" x14ac:dyDescent="0.2">
      <c r="A48" s="370">
        <v>3</v>
      </c>
      <c r="B48" s="58" t="s">
        <v>461</v>
      </c>
      <c r="C48" s="378">
        <v>316131</v>
      </c>
      <c r="D48" s="64">
        <v>297318.01</v>
      </c>
      <c r="E48" s="368">
        <f t="shared" si="3"/>
        <v>2.9258856345420935E-2</v>
      </c>
      <c r="F48" s="379">
        <f t="shared" ref="F48:F54" si="4">SUM(D48/$D$55)</f>
        <v>2.8975760445645656E-2</v>
      </c>
    </row>
    <row r="49" spans="1:10" x14ac:dyDescent="0.2">
      <c r="A49" s="370">
        <v>4</v>
      </c>
      <c r="B49" s="58" t="s">
        <v>462</v>
      </c>
      <c r="C49" s="378">
        <v>600958</v>
      </c>
      <c r="D49" s="64">
        <v>595086.87</v>
      </c>
      <c r="E49" s="368">
        <f t="shared" si="3"/>
        <v>5.5620435172860215E-2</v>
      </c>
      <c r="F49" s="379">
        <f t="shared" si="4"/>
        <v>5.7995459439100505E-2</v>
      </c>
      <c r="I49" s="16"/>
      <c r="J49" s="16"/>
    </row>
    <row r="50" spans="1:10" x14ac:dyDescent="0.2">
      <c r="A50" s="370">
        <v>5</v>
      </c>
      <c r="B50" s="58" t="s">
        <v>463</v>
      </c>
      <c r="C50" s="378">
        <v>262387</v>
      </c>
      <c r="D50" s="64">
        <v>255204.58</v>
      </c>
      <c r="E50" s="368">
        <f t="shared" si="3"/>
        <v>2.4284690650097467E-2</v>
      </c>
      <c r="F50" s="379">
        <f t="shared" si="4"/>
        <v>2.4871506353455048E-2</v>
      </c>
    </row>
    <row r="51" spans="1:10" x14ac:dyDescent="0.2">
      <c r="A51" s="370">
        <v>6</v>
      </c>
      <c r="B51" s="58" t="s">
        <v>464</v>
      </c>
      <c r="C51" s="378">
        <v>302455</v>
      </c>
      <c r="D51" s="64">
        <v>286233.87</v>
      </c>
      <c r="E51" s="368">
        <f t="shared" si="3"/>
        <v>2.7993102213811009E-2</v>
      </c>
      <c r="F51" s="379">
        <f t="shared" si="4"/>
        <v>2.7895531954320832E-2</v>
      </c>
    </row>
    <row r="52" spans="1:10" x14ac:dyDescent="0.2">
      <c r="A52" s="370">
        <v>7</v>
      </c>
      <c r="B52" s="58" t="s">
        <v>465</v>
      </c>
      <c r="C52" s="378">
        <v>4559537</v>
      </c>
      <c r="D52" s="64">
        <v>4434908.75</v>
      </c>
      <c r="E52" s="368">
        <f t="shared" si="3"/>
        <v>0.42199859578665655</v>
      </c>
      <c r="F52" s="379">
        <f t="shared" si="4"/>
        <v>0.43221348595161729</v>
      </c>
      <c r="I52" s="16"/>
    </row>
    <row r="53" spans="1:10" x14ac:dyDescent="0.2">
      <c r="A53" s="370">
        <v>8</v>
      </c>
      <c r="B53" s="58" t="s">
        <v>466</v>
      </c>
      <c r="C53" s="378">
        <v>1519578</v>
      </c>
      <c r="D53" s="64">
        <v>1352805.34</v>
      </c>
      <c r="E53" s="368">
        <f t="shared" si="3"/>
        <v>0.14064142525618192</v>
      </c>
      <c r="F53" s="379">
        <f t="shared" si="4"/>
        <v>0.13184052813157945</v>
      </c>
      <c r="I53" s="16"/>
    </row>
    <row r="54" spans="1:10" ht="13.5" thickBot="1" x14ac:dyDescent="0.25">
      <c r="A54" s="371">
        <v>9</v>
      </c>
      <c r="B54" s="372" t="s">
        <v>467</v>
      </c>
      <c r="C54" s="381">
        <v>0</v>
      </c>
      <c r="D54" s="65">
        <v>0</v>
      </c>
      <c r="E54" s="368">
        <f t="shared" si="3"/>
        <v>0</v>
      </c>
      <c r="F54" s="379">
        <f t="shared" si="4"/>
        <v>0</v>
      </c>
      <c r="I54" s="16"/>
      <c r="J54" s="16"/>
    </row>
    <row r="55" spans="1:10" ht="13.5" thickBot="1" x14ac:dyDescent="0.25">
      <c r="A55" s="373"/>
      <c r="B55" s="45" t="s">
        <v>21</v>
      </c>
      <c r="C55" s="374">
        <f>SUM(C46:C54)</f>
        <v>10804626</v>
      </c>
      <c r="D55" s="292">
        <f>SUM(D46:D54)</f>
        <v>10260921.73</v>
      </c>
      <c r="E55" s="294">
        <f>SUM(E46:E54)</f>
        <v>0.99999999999999989</v>
      </c>
      <c r="F55" s="294">
        <f>SUM(F46:F54)</f>
        <v>0.99999999999999989</v>
      </c>
    </row>
    <row r="56" spans="1:10" x14ac:dyDescent="0.2">
      <c r="A56" s="340"/>
      <c r="B56" s="48"/>
      <c r="C56" s="112"/>
      <c r="D56" s="112"/>
      <c r="E56" s="375"/>
      <c r="F56" s="375"/>
    </row>
    <row r="57" spans="1:10" ht="13.5" thickBot="1" x14ac:dyDescent="0.25"/>
    <row r="58" spans="1:10" ht="16.5" thickBot="1" x14ac:dyDescent="0.25">
      <c r="A58" s="1098" t="s">
        <v>1343</v>
      </c>
      <c r="B58" s="1099"/>
      <c r="C58" s="1099"/>
      <c r="D58" s="1099"/>
      <c r="E58" s="1099"/>
      <c r="F58" s="1100"/>
    </row>
    <row r="59" spans="1:10" ht="12.75" customHeight="1" x14ac:dyDescent="0.2">
      <c r="A59" s="1113" t="s">
        <v>453</v>
      </c>
      <c r="B59" s="1113" t="s">
        <v>454</v>
      </c>
      <c r="C59" s="1113" t="s">
        <v>471</v>
      </c>
      <c r="D59" s="1113" t="s">
        <v>470</v>
      </c>
      <c r="E59" s="1115" t="s">
        <v>457</v>
      </c>
      <c r="F59" s="1115" t="s">
        <v>458</v>
      </c>
    </row>
    <row r="60" spans="1:10" ht="12.75" customHeight="1" x14ac:dyDescent="0.2">
      <c r="A60" s="1105"/>
      <c r="B60" s="1105"/>
      <c r="C60" s="1105"/>
      <c r="D60" s="1105"/>
      <c r="E60" s="1111"/>
      <c r="F60" s="1111"/>
    </row>
    <row r="61" spans="1:10" ht="13.5" customHeight="1" thickBot="1" x14ac:dyDescent="0.25">
      <c r="A61" s="1114"/>
      <c r="B61" s="1114"/>
      <c r="C61" s="1114"/>
      <c r="D61" s="1114"/>
      <c r="E61" s="1116"/>
      <c r="F61" s="1116"/>
    </row>
    <row r="62" spans="1:10" x14ac:dyDescent="0.2">
      <c r="A62" s="366">
        <v>1</v>
      </c>
      <c r="B62" s="365" t="s">
        <v>459</v>
      </c>
      <c r="C62" s="367">
        <v>734954</v>
      </c>
      <c r="D62" s="69">
        <v>729003.82</v>
      </c>
      <c r="E62" s="368">
        <f>SUM(C62/$C$71)</f>
        <v>0.27950268985885562</v>
      </c>
      <c r="F62" s="377">
        <f>SUM(D62/$D$71)</f>
        <v>0.32625891646625038</v>
      </c>
    </row>
    <row r="63" spans="1:10" x14ac:dyDescent="0.2">
      <c r="A63" s="370">
        <v>2</v>
      </c>
      <c r="B63" s="58" t="s">
        <v>460</v>
      </c>
      <c r="C63" s="378">
        <v>7300</v>
      </c>
      <c r="D63" s="64">
        <v>7300</v>
      </c>
      <c r="E63" s="368">
        <f t="shared" ref="E63:E70" si="5">SUM(C63/$C$71)</f>
        <v>2.7761868579117143E-3</v>
      </c>
      <c r="F63" s="379">
        <f t="shared" ref="F63:F70" si="6">SUM(D63/$D$71)</f>
        <v>3.2670474761073653E-3</v>
      </c>
    </row>
    <row r="64" spans="1:10" x14ac:dyDescent="0.2">
      <c r="A64" s="370">
        <v>3</v>
      </c>
      <c r="B64" s="58" t="s">
        <v>461</v>
      </c>
      <c r="C64" s="378"/>
      <c r="D64" s="64"/>
      <c r="E64" s="368">
        <f t="shared" si="5"/>
        <v>0</v>
      </c>
      <c r="F64" s="380">
        <f t="shared" si="6"/>
        <v>0</v>
      </c>
    </row>
    <row r="65" spans="1:6" x14ac:dyDescent="0.2">
      <c r="A65" s="370">
        <v>4</v>
      </c>
      <c r="B65" s="58" t="s">
        <v>462</v>
      </c>
      <c r="C65" s="378">
        <v>1339319</v>
      </c>
      <c r="D65" s="64">
        <v>1204856.78</v>
      </c>
      <c r="E65" s="368">
        <f t="shared" si="5"/>
        <v>0.50934243922622724</v>
      </c>
      <c r="F65" s="379">
        <f t="shared" si="6"/>
        <v>0.5392225071465544</v>
      </c>
    </row>
    <row r="66" spans="1:6" x14ac:dyDescent="0.2">
      <c r="A66" s="370">
        <v>5</v>
      </c>
      <c r="B66" s="58" t="s">
        <v>463</v>
      </c>
      <c r="C66" s="378">
        <v>54380</v>
      </c>
      <c r="D66" s="64">
        <v>54301.52</v>
      </c>
      <c r="E66" s="368">
        <f t="shared" si="5"/>
        <v>2.0680690593594387E-2</v>
      </c>
      <c r="F66" s="380">
        <f t="shared" si="6"/>
        <v>2.4302142995177207E-2</v>
      </c>
    </row>
    <row r="67" spans="1:6" x14ac:dyDescent="0.2">
      <c r="A67" s="370">
        <v>6</v>
      </c>
      <c r="B67" s="58" t="s">
        <v>464</v>
      </c>
      <c r="C67" s="378">
        <v>8823</v>
      </c>
      <c r="D67" s="64">
        <v>8822.2800000000007</v>
      </c>
      <c r="E67" s="368">
        <f t="shared" si="5"/>
        <v>3.3553831023774047E-3</v>
      </c>
      <c r="F67" s="379">
        <f t="shared" si="6"/>
        <v>3.948329809248286E-3</v>
      </c>
    </row>
    <row r="68" spans="1:6" x14ac:dyDescent="0.2">
      <c r="A68" s="370">
        <v>7</v>
      </c>
      <c r="B68" s="58" t="s">
        <v>465</v>
      </c>
      <c r="C68" s="378">
        <v>4800</v>
      </c>
      <c r="D68" s="64">
        <v>4800</v>
      </c>
      <c r="E68" s="368">
        <f t="shared" si="5"/>
        <v>1.8254379339693464E-3</v>
      </c>
      <c r="F68" s="380">
        <f t="shared" si="6"/>
        <v>2.1481956007281307E-3</v>
      </c>
    </row>
    <row r="69" spans="1:6" x14ac:dyDescent="0.2">
      <c r="A69" s="370">
        <v>8</v>
      </c>
      <c r="B69" s="58" t="s">
        <v>466</v>
      </c>
      <c r="C69" s="378">
        <v>225675</v>
      </c>
      <c r="D69" s="64">
        <v>204973</v>
      </c>
      <c r="E69" s="368">
        <f t="shared" si="5"/>
        <v>8.582410536427755E-2</v>
      </c>
      <c r="F69" s="379">
        <f t="shared" si="6"/>
        <v>9.1733770180843152E-2</v>
      </c>
    </row>
    <row r="70" spans="1:6" ht="13.5" thickBot="1" x14ac:dyDescent="0.25">
      <c r="A70" s="371">
        <v>9</v>
      </c>
      <c r="B70" s="372" t="s">
        <v>467</v>
      </c>
      <c r="C70" s="381">
        <v>254255</v>
      </c>
      <c r="D70" s="65">
        <v>20376</v>
      </c>
      <c r="E70" s="368">
        <f t="shared" si="5"/>
        <v>9.66930670627867E-2</v>
      </c>
      <c r="F70" s="380">
        <f t="shared" si="6"/>
        <v>9.1190903250909141E-3</v>
      </c>
    </row>
    <row r="71" spans="1:6" ht="13.5" thickBot="1" x14ac:dyDescent="0.25">
      <c r="A71" s="373"/>
      <c r="B71" s="45" t="s">
        <v>21</v>
      </c>
      <c r="C71" s="374">
        <f>SUM(C62:C70)</f>
        <v>2629506</v>
      </c>
      <c r="D71" s="292">
        <f>SUM(D62:D70)</f>
        <v>2234433.4000000004</v>
      </c>
      <c r="E71" s="294">
        <f>SUM(E62:E70)</f>
        <v>0.99999999999999989</v>
      </c>
      <c r="F71" s="294">
        <f>SUM(F62:F70)</f>
        <v>0.99999999999999989</v>
      </c>
    </row>
    <row r="72" spans="1:6" x14ac:dyDescent="0.2">
      <c r="A72" s="340"/>
      <c r="B72" s="48"/>
      <c r="C72" s="112"/>
      <c r="D72" s="112"/>
      <c r="E72" s="375"/>
      <c r="F72" s="375"/>
    </row>
    <row r="73" spans="1:6" ht="13.5" thickBot="1" x14ac:dyDescent="0.25">
      <c r="A73" s="340"/>
      <c r="B73" s="48"/>
      <c r="C73" s="112"/>
      <c r="D73" s="112"/>
      <c r="E73" s="375"/>
      <c r="F73" s="375"/>
    </row>
    <row r="74" spans="1:6" ht="16.5" thickBot="1" x14ac:dyDescent="0.25">
      <c r="A74" s="1098" t="s">
        <v>1346</v>
      </c>
      <c r="B74" s="1099"/>
      <c r="C74" s="1099"/>
      <c r="D74" s="1099"/>
      <c r="E74" s="1099"/>
      <c r="F74" s="1100"/>
    </row>
    <row r="75" spans="1:6" x14ac:dyDescent="0.2">
      <c r="A75" s="1101" t="s">
        <v>453</v>
      </c>
      <c r="B75" s="1104" t="s">
        <v>454</v>
      </c>
      <c r="C75" s="1107" t="s">
        <v>660</v>
      </c>
      <c r="D75" s="1104" t="s">
        <v>470</v>
      </c>
      <c r="E75" s="1110" t="s">
        <v>457</v>
      </c>
      <c r="F75" s="1110" t="s">
        <v>458</v>
      </c>
    </row>
    <row r="76" spans="1:6" x14ac:dyDescent="0.2">
      <c r="A76" s="1102"/>
      <c r="B76" s="1105"/>
      <c r="C76" s="1108"/>
      <c r="D76" s="1105"/>
      <c r="E76" s="1111"/>
      <c r="F76" s="1111"/>
    </row>
    <row r="77" spans="1:6" ht="13.5" thickBot="1" x14ac:dyDescent="0.25">
      <c r="A77" s="1103"/>
      <c r="B77" s="1106"/>
      <c r="C77" s="1109"/>
      <c r="D77" s="1106"/>
      <c r="E77" s="1112"/>
      <c r="F77" s="1112"/>
    </row>
    <row r="78" spans="1:6" ht="12.75" customHeight="1" thickBot="1" x14ac:dyDescent="0.25">
      <c r="A78" s="366">
        <v>1</v>
      </c>
      <c r="B78" s="365" t="s">
        <v>459</v>
      </c>
      <c r="C78" s="367">
        <v>346213</v>
      </c>
      <c r="D78" s="69">
        <v>358114.71</v>
      </c>
      <c r="E78" s="368">
        <f>SUM(C78/C79)</f>
        <v>1</v>
      </c>
      <c r="F78" s="377">
        <f>SUM(D78/D79)</f>
        <v>1</v>
      </c>
    </row>
    <row r="79" spans="1:6" ht="13.5" thickBot="1" x14ac:dyDescent="0.25">
      <c r="A79" s="373"/>
      <c r="B79" s="45" t="s">
        <v>21</v>
      </c>
      <c r="C79" s="374">
        <f>SUM(C78:C78)</f>
        <v>346213</v>
      </c>
      <c r="D79" s="292">
        <f>SUM(D78:D78)</f>
        <v>358114.71</v>
      </c>
      <c r="E79" s="294">
        <f>SUM(E78)</f>
        <v>1</v>
      </c>
      <c r="F79" s="294">
        <f>SUM(F78:F78)</f>
        <v>1</v>
      </c>
    </row>
    <row r="85" spans="8:8" x14ac:dyDescent="0.2">
      <c r="H85" s="11" t="s">
        <v>97</v>
      </c>
    </row>
    <row r="107" spans="1:8" x14ac:dyDescent="0.2">
      <c r="A107" s="1096"/>
      <c r="B107" s="1097"/>
      <c r="C107" s="1097"/>
      <c r="D107" s="1097"/>
      <c r="E107" s="1097"/>
      <c r="F107" s="1097"/>
      <c r="G107" s="1097"/>
      <c r="H107" s="1097"/>
    </row>
    <row r="113" spans="4:4" x14ac:dyDescent="0.2">
      <c r="D113" s="254" t="s">
        <v>97</v>
      </c>
    </row>
  </sheetData>
  <mergeCells count="37">
    <mergeCell ref="A2:F4"/>
    <mergeCell ref="A7:G7"/>
    <mergeCell ref="A8:F9"/>
    <mergeCell ref="A10:F10"/>
    <mergeCell ref="A11:F11"/>
    <mergeCell ref="A12:F13"/>
    <mergeCell ref="A14:F15"/>
    <mergeCell ref="A18:F22"/>
    <mergeCell ref="A26:F26"/>
    <mergeCell ref="A27:A29"/>
    <mergeCell ref="B27:B29"/>
    <mergeCell ref="C27:C29"/>
    <mergeCell ref="D27:D29"/>
    <mergeCell ref="E27:E29"/>
    <mergeCell ref="F27:F29"/>
    <mergeCell ref="A42:F42"/>
    <mergeCell ref="A43:A45"/>
    <mergeCell ref="B43:B45"/>
    <mergeCell ref="C43:C45"/>
    <mergeCell ref="D43:D45"/>
    <mergeCell ref="E43:E45"/>
    <mergeCell ref="F43:F45"/>
    <mergeCell ref="A58:F58"/>
    <mergeCell ref="A59:A61"/>
    <mergeCell ref="B59:B61"/>
    <mergeCell ref="C59:C61"/>
    <mergeCell ref="D59:D61"/>
    <mergeCell ref="E59:E61"/>
    <mergeCell ref="F59:F61"/>
    <mergeCell ref="A107:H107"/>
    <mergeCell ref="A74:F74"/>
    <mergeCell ref="A75:A77"/>
    <mergeCell ref="B75:B77"/>
    <mergeCell ref="C75:C77"/>
    <mergeCell ref="D75:D77"/>
    <mergeCell ref="E75:E77"/>
    <mergeCell ref="F75:F7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&amp;C&amp;8Záverečný účet Mesta Nová Dubnica za rok 2023</oddHeader>
    <oddFooter>&amp;C&amp;8 123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102"/>
  <sheetViews>
    <sheetView topLeftCell="A76" workbookViewId="0">
      <selection activeCell="I85" sqref="I85"/>
    </sheetView>
  </sheetViews>
  <sheetFormatPr defaultRowHeight="12.75" x14ac:dyDescent="0.2"/>
  <cols>
    <col min="1" max="1" width="2.7109375" style="11" customWidth="1"/>
    <col min="2" max="4" width="9.140625" style="11"/>
    <col min="5" max="5" width="55.7109375" style="11" customWidth="1"/>
    <col min="6" max="6" width="12" style="16" customWidth="1"/>
    <col min="7" max="7" width="12.28515625" style="11" bestFit="1" customWidth="1"/>
    <col min="8" max="8" width="12.7109375" style="11" customWidth="1"/>
    <col min="9" max="16384" width="9.140625" style="11"/>
  </cols>
  <sheetData>
    <row r="2" spans="1:8" ht="15.75" x14ac:dyDescent="0.25">
      <c r="E2" s="14" t="s">
        <v>1437</v>
      </c>
    </row>
    <row r="3" spans="1:8" ht="16.5" thickBot="1" x14ac:dyDescent="0.3">
      <c r="E3" s="14"/>
    </row>
    <row r="4" spans="1:8" s="20" customFormat="1" x14ac:dyDescent="0.2">
      <c r="A4" s="553"/>
      <c r="B4" s="1143" t="s">
        <v>980</v>
      </c>
      <c r="C4" s="1145" t="s">
        <v>981</v>
      </c>
      <c r="D4" s="1147" t="s">
        <v>982</v>
      </c>
      <c r="E4" s="1149" t="s">
        <v>983</v>
      </c>
      <c r="F4" s="1151" t="s">
        <v>979</v>
      </c>
    </row>
    <row r="5" spans="1:8" s="17" customFormat="1" ht="13.5" thickBot="1" x14ac:dyDescent="0.25">
      <c r="A5" s="543"/>
      <c r="B5" s="1144"/>
      <c r="C5" s="1146"/>
      <c r="D5" s="1148"/>
      <c r="E5" s="1150"/>
      <c r="F5" s="1148"/>
      <c r="G5" s="18"/>
      <c r="H5" s="18"/>
    </row>
    <row r="6" spans="1:8" ht="13.5" x14ac:dyDescent="0.25">
      <c r="A6" s="58">
        <v>1</v>
      </c>
      <c r="B6" s="552" t="s">
        <v>984</v>
      </c>
      <c r="C6" s="535">
        <v>632001</v>
      </c>
      <c r="D6" s="536">
        <v>37010001</v>
      </c>
      <c r="E6" s="532" t="s">
        <v>1387</v>
      </c>
      <c r="F6" s="533">
        <v>1180.6199999999999</v>
      </c>
    </row>
    <row r="7" spans="1:8" ht="13.5" x14ac:dyDescent="0.25">
      <c r="A7" s="58">
        <v>2</v>
      </c>
      <c r="B7" s="552" t="s">
        <v>984</v>
      </c>
      <c r="C7" s="535">
        <v>633001</v>
      </c>
      <c r="D7" s="536">
        <v>3021111</v>
      </c>
      <c r="E7" s="532" t="s">
        <v>1388</v>
      </c>
      <c r="F7" s="533">
        <v>8895.92</v>
      </c>
      <c r="G7" s="16"/>
    </row>
    <row r="8" spans="1:8" s="20" customFormat="1" ht="13.5" x14ac:dyDescent="0.25">
      <c r="A8" s="58">
        <v>3</v>
      </c>
      <c r="B8" s="552" t="s">
        <v>984</v>
      </c>
      <c r="C8" s="535">
        <v>633002</v>
      </c>
      <c r="D8" s="536">
        <v>100405</v>
      </c>
      <c r="E8" s="532" t="s">
        <v>1454</v>
      </c>
      <c r="F8" s="533">
        <v>3398.68</v>
      </c>
    </row>
    <row r="9" spans="1:8" ht="13.5" x14ac:dyDescent="0.25">
      <c r="A9" s="58">
        <v>4</v>
      </c>
      <c r="B9" s="552" t="s">
        <v>984</v>
      </c>
      <c r="C9" s="535">
        <v>637037</v>
      </c>
      <c r="D9" s="536"/>
      <c r="E9" s="532" t="s">
        <v>792</v>
      </c>
      <c r="F9" s="533">
        <v>976.64</v>
      </c>
      <c r="G9" s="16"/>
    </row>
    <row r="10" spans="1:8" ht="13.5" x14ac:dyDescent="0.25">
      <c r="A10" s="58">
        <v>5</v>
      </c>
      <c r="B10" s="552" t="s">
        <v>984</v>
      </c>
      <c r="C10" s="535">
        <v>711001</v>
      </c>
      <c r="D10" s="536">
        <v>71301096</v>
      </c>
      <c r="E10" s="532" t="s">
        <v>1390</v>
      </c>
      <c r="F10" s="533">
        <v>1066.75</v>
      </c>
      <c r="G10" s="16"/>
    </row>
    <row r="11" spans="1:8" ht="13.5" x14ac:dyDescent="0.25">
      <c r="A11" s="58">
        <v>6</v>
      </c>
      <c r="B11" s="552" t="s">
        <v>984</v>
      </c>
      <c r="C11" s="535">
        <v>713002</v>
      </c>
      <c r="D11" s="536">
        <v>71300015</v>
      </c>
      <c r="E11" s="532" t="s">
        <v>1391</v>
      </c>
      <c r="F11" s="533">
        <v>3590</v>
      </c>
      <c r="G11" s="16"/>
    </row>
    <row r="12" spans="1:8" ht="13.5" x14ac:dyDescent="0.25">
      <c r="A12" s="58">
        <v>7</v>
      </c>
      <c r="B12" s="552" t="s">
        <v>984</v>
      </c>
      <c r="C12" s="535">
        <v>713005</v>
      </c>
      <c r="D12" s="536">
        <v>45787890</v>
      </c>
      <c r="E12" s="532" t="s">
        <v>1392</v>
      </c>
      <c r="F12" s="533">
        <v>3319.68</v>
      </c>
      <c r="G12" s="16"/>
    </row>
    <row r="13" spans="1:8" s="17" customFormat="1" ht="13.5" x14ac:dyDescent="0.25">
      <c r="A13" s="58">
        <v>8</v>
      </c>
      <c r="B13" s="552" t="s">
        <v>985</v>
      </c>
      <c r="C13" s="535">
        <v>821005</v>
      </c>
      <c r="D13" s="536">
        <v>55555581</v>
      </c>
      <c r="E13" s="532" t="s">
        <v>1389</v>
      </c>
      <c r="F13" s="533">
        <v>66930.13</v>
      </c>
    </row>
    <row r="14" spans="1:8" ht="13.5" x14ac:dyDescent="0.25">
      <c r="A14" s="58">
        <v>9</v>
      </c>
      <c r="B14" s="552" t="s">
        <v>986</v>
      </c>
      <c r="C14" s="535">
        <v>717002</v>
      </c>
      <c r="D14" s="536">
        <v>71330090</v>
      </c>
      <c r="E14" s="532" t="s">
        <v>1455</v>
      </c>
      <c r="F14" s="533">
        <v>42351.43</v>
      </c>
    </row>
    <row r="15" spans="1:8" s="10" customFormat="1" ht="13.5" x14ac:dyDescent="0.25">
      <c r="A15" s="58">
        <v>10</v>
      </c>
      <c r="B15" s="552" t="s">
        <v>986</v>
      </c>
      <c r="C15" s="535">
        <v>717002</v>
      </c>
      <c r="D15" s="536">
        <v>750504</v>
      </c>
      <c r="E15" s="532" t="s">
        <v>1027</v>
      </c>
      <c r="F15" s="533">
        <v>2520</v>
      </c>
      <c r="H15" s="9"/>
    </row>
    <row r="16" spans="1:8" s="17" customFormat="1" ht="13.5" x14ac:dyDescent="0.25">
      <c r="A16" s="58">
        <v>11</v>
      </c>
      <c r="B16" s="552" t="s">
        <v>1393</v>
      </c>
      <c r="C16" s="535">
        <v>635006</v>
      </c>
      <c r="D16" s="536">
        <v>170026</v>
      </c>
      <c r="E16" s="532" t="s">
        <v>1394</v>
      </c>
      <c r="F16" s="533">
        <v>806.4</v>
      </c>
      <c r="H16" s="18"/>
    </row>
    <row r="17" spans="1:6" ht="13.5" x14ac:dyDescent="0.25">
      <c r="A17" s="58">
        <v>12</v>
      </c>
      <c r="B17" s="552" t="s">
        <v>987</v>
      </c>
      <c r="C17" s="535">
        <v>635006</v>
      </c>
      <c r="D17" s="536">
        <v>1801002</v>
      </c>
      <c r="E17" s="532" t="s">
        <v>1395</v>
      </c>
      <c r="F17" s="533">
        <v>2417</v>
      </c>
    </row>
    <row r="18" spans="1:6" ht="13.5" x14ac:dyDescent="0.25">
      <c r="A18" s="58">
        <v>13</v>
      </c>
      <c r="B18" s="552" t="s">
        <v>987</v>
      </c>
      <c r="C18" s="535">
        <v>717002</v>
      </c>
      <c r="D18" s="536">
        <v>71301125</v>
      </c>
      <c r="E18" s="532" t="s">
        <v>1396</v>
      </c>
      <c r="F18" s="533">
        <v>5550.94</v>
      </c>
    </row>
    <row r="19" spans="1:6" ht="13.5" x14ac:dyDescent="0.25">
      <c r="A19" s="58">
        <v>14</v>
      </c>
      <c r="B19" s="552" t="s">
        <v>987</v>
      </c>
      <c r="C19" s="535">
        <v>717002</v>
      </c>
      <c r="D19" s="536">
        <v>71330086</v>
      </c>
      <c r="E19" s="532" t="s">
        <v>1456</v>
      </c>
      <c r="F19" s="533">
        <v>2900</v>
      </c>
    </row>
    <row r="20" spans="1:6" ht="13.5" x14ac:dyDescent="0.25">
      <c r="A20" s="58">
        <v>15</v>
      </c>
      <c r="B20" s="552" t="s">
        <v>706</v>
      </c>
      <c r="C20" s="535">
        <v>635006</v>
      </c>
      <c r="D20" s="536">
        <v>20058</v>
      </c>
      <c r="E20" s="532" t="s">
        <v>1397</v>
      </c>
      <c r="F20" s="533">
        <v>411</v>
      </c>
    </row>
    <row r="21" spans="1:6" ht="13.5" x14ac:dyDescent="0.25">
      <c r="A21" s="58">
        <v>16</v>
      </c>
      <c r="B21" s="552" t="s">
        <v>706</v>
      </c>
      <c r="C21" s="535">
        <v>637018</v>
      </c>
      <c r="D21" s="536">
        <v>16010770</v>
      </c>
      <c r="E21" s="532" t="s">
        <v>1398</v>
      </c>
      <c r="F21" s="533">
        <v>1600.22</v>
      </c>
    </row>
    <row r="22" spans="1:6" ht="13.5" x14ac:dyDescent="0.25">
      <c r="A22" s="58">
        <v>17</v>
      </c>
      <c r="B22" s="552" t="s">
        <v>706</v>
      </c>
      <c r="C22" s="535">
        <v>637018</v>
      </c>
      <c r="D22" s="536">
        <v>16010773</v>
      </c>
      <c r="E22" s="532" t="s">
        <v>1399</v>
      </c>
      <c r="F22" s="534">
        <v>2574.5300000000002</v>
      </c>
    </row>
    <row r="23" spans="1:6" ht="13.5" x14ac:dyDescent="0.25">
      <c r="A23" s="58">
        <v>18</v>
      </c>
      <c r="B23" s="582" t="s">
        <v>706</v>
      </c>
      <c r="C23" s="583">
        <v>644001</v>
      </c>
      <c r="D23" s="584">
        <v>55555585</v>
      </c>
      <c r="E23" s="585" t="s">
        <v>1457</v>
      </c>
      <c r="F23" s="534">
        <v>61900</v>
      </c>
    </row>
    <row r="24" spans="1:6" ht="13.5" x14ac:dyDescent="0.25">
      <c r="A24" s="58">
        <v>19</v>
      </c>
      <c r="B24" s="582" t="s">
        <v>706</v>
      </c>
      <c r="C24" s="583">
        <v>712001</v>
      </c>
      <c r="D24" s="584">
        <v>84126</v>
      </c>
      <c r="E24" s="585" t="s">
        <v>1162</v>
      </c>
      <c r="F24" s="534">
        <v>9771.69</v>
      </c>
    </row>
    <row r="25" spans="1:6" ht="13.5" x14ac:dyDescent="0.25">
      <c r="A25" s="58">
        <v>20</v>
      </c>
      <c r="B25" s="582" t="s">
        <v>412</v>
      </c>
      <c r="C25" s="583">
        <v>637002</v>
      </c>
      <c r="D25" s="584">
        <v>47070011</v>
      </c>
      <c r="E25" s="585" t="s">
        <v>1400</v>
      </c>
      <c r="F25" s="534">
        <v>2000</v>
      </c>
    </row>
    <row r="26" spans="1:6" ht="13.5" x14ac:dyDescent="0.25">
      <c r="A26" s="58">
        <v>21</v>
      </c>
      <c r="B26" s="582" t="s">
        <v>412</v>
      </c>
      <c r="C26" s="583">
        <v>642001</v>
      </c>
      <c r="D26" s="584">
        <v>10200001</v>
      </c>
      <c r="E26" s="585" t="s">
        <v>1458</v>
      </c>
      <c r="F26" s="534">
        <v>9000</v>
      </c>
    </row>
    <row r="27" spans="1:6" ht="13.5" x14ac:dyDescent="0.25">
      <c r="A27" s="58">
        <v>22</v>
      </c>
      <c r="B27" s="582" t="s">
        <v>412</v>
      </c>
      <c r="C27" s="583">
        <v>642001</v>
      </c>
      <c r="D27" s="584">
        <v>1020003</v>
      </c>
      <c r="E27" s="585" t="s">
        <v>1402</v>
      </c>
      <c r="F27" s="534">
        <v>26500</v>
      </c>
    </row>
    <row r="28" spans="1:6" ht="13.5" x14ac:dyDescent="0.25">
      <c r="A28" s="58">
        <v>23</v>
      </c>
      <c r="B28" s="582" t="s">
        <v>412</v>
      </c>
      <c r="C28" s="583">
        <v>713004</v>
      </c>
      <c r="D28" s="584">
        <v>400003</v>
      </c>
      <c r="E28" s="585" t="s">
        <v>1164</v>
      </c>
      <c r="F28" s="534">
        <v>5121</v>
      </c>
    </row>
    <row r="29" spans="1:6" ht="13.5" x14ac:dyDescent="0.25">
      <c r="A29" s="58">
        <v>24</v>
      </c>
      <c r="B29" s="582" t="s">
        <v>600</v>
      </c>
      <c r="C29" s="583">
        <v>632001</v>
      </c>
      <c r="D29" s="584">
        <v>670201</v>
      </c>
      <c r="E29" s="585" t="s">
        <v>1403</v>
      </c>
      <c r="F29" s="534">
        <v>367.29</v>
      </c>
    </row>
    <row r="30" spans="1:6" ht="13.5" x14ac:dyDescent="0.25">
      <c r="A30" s="58">
        <v>25</v>
      </c>
      <c r="B30" s="582" t="s">
        <v>600</v>
      </c>
      <c r="C30" s="583">
        <v>633006</v>
      </c>
      <c r="D30" s="584">
        <v>670314</v>
      </c>
      <c r="E30" s="585" t="s">
        <v>1404</v>
      </c>
      <c r="F30" s="534">
        <v>71.599999999999994</v>
      </c>
    </row>
    <row r="31" spans="1:6" ht="13.5" x14ac:dyDescent="0.25">
      <c r="A31" s="58">
        <v>26</v>
      </c>
      <c r="B31" s="582" t="s">
        <v>600</v>
      </c>
      <c r="C31" s="583">
        <v>642001</v>
      </c>
      <c r="D31" s="584">
        <v>67200001</v>
      </c>
      <c r="E31" s="585" t="s">
        <v>1401</v>
      </c>
      <c r="F31" s="534">
        <v>13000</v>
      </c>
    </row>
    <row r="32" spans="1:6" ht="13.5" x14ac:dyDescent="0.25">
      <c r="A32" s="58">
        <v>27</v>
      </c>
      <c r="B32" s="582" t="s">
        <v>1405</v>
      </c>
      <c r="C32" s="583">
        <v>718004</v>
      </c>
      <c r="D32" s="584">
        <v>84125</v>
      </c>
      <c r="E32" s="585" t="s">
        <v>1169</v>
      </c>
      <c r="F32" s="534">
        <v>24080.53</v>
      </c>
    </row>
    <row r="33" spans="1:6" ht="13.5" x14ac:dyDescent="0.25">
      <c r="A33" s="58">
        <v>28</v>
      </c>
      <c r="B33" s="582" t="s">
        <v>418</v>
      </c>
      <c r="C33" s="583">
        <v>717001</v>
      </c>
      <c r="D33" s="584">
        <v>71300089</v>
      </c>
      <c r="E33" s="585" t="s">
        <v>1171</v>
      </c>
      <c r="F33" s="534">
        <v>6019.26</v>
      </c>
    </row>
    <row r="34" spans="1:6" ht="13.5" x14ac:dyDescent="0.25">
      <c r="A34" s="58">
        <v>29</v>
      </c>
      <c r="B34" s="582" t="s">
        <v>418</v>
      </c>
      <c r="C34" s="583">
        <v>717002</v>
      </c>
      <c r="D34" s="584">
        <v>71301101</v>
      </c>
      <c r="E34" s="585" t="s">
        <v>1029</v>
      </c>
      <c r="F34" s="534">
        <v>9172.7800000000007</v>
      </c>
    </row>
    <row r="35" spans="1:6" ht="13.5" x14ac:dyDescent="0.25">
      <c r="A35" s="58">
        <v>30</v>
      </c>
      <c r="B35" s="582" t="s">
        <v>1406</v>
      </c>
      <c r="C35" s="583">
        <v>642001</v>
      </c>
      <c r="D35" s="584">
        <v>10200001</v>
      </c>
      <c r="E35" s="585" t="s">
        <v>1401</v>
      </c>
      <c r="F35" s="534">
        <v>5000</v>
      </c>
    </row>
    <row r="36" spans="1:6" ht="13.5" x14ac:dyDescent="0.25">
      <c r="A36" s="58">
        <v>31</v>
      </c>
      <c r="B36" s="582" t="s">
        <v>1407</v>
      </c>
      <c r="C36" s="583">
        <v>633001</v>
      </c>
      <c r="D36" s="584">
        <v>90406</v>
      </c>
      <c r="E36" s="585" t="s">
        <v>1408</v>
      </c>
      <c r="F36" s="534">
        <v>37054.620000000003</v>
      </c>
    </row>
    <row r="37" spans="1:6" ht="13.5" x14ac:dyDescent="0.25">
      <c r="A37" s="58">
        <v>32</v>
      </c>
      <c r="B37" s="582" t="s">
        <v>1407</v>
      </c>
      <c r="C37" s="583">
        <v>633003</v>
      </c>
      <c r="D37" s="584">
        <v>23464565</v>
      </c>
      <c r="E37" s="585" t="s">
        <v>1409</v>
      </c>
      <c r="F37" s="534">
        <v>699</v>
      </c>
    </row>
    <row r="38" spans="1:6" ht="13.5" x14ac:dyDescent="0.25">
      <c r="A38" s="58">
        <v>33</v>
      </c>
      <c r="B38" s="582" t="s">
        <v>1407</v>
      </c>
      <c r="C38" s="583">
        <v>633004</v>
      </c>
      <c r="D38" s="584">
        <v>23464566</v>
      </c>
      <c r="E38" s="585" t="s">
        <v>1410</v>
      </c>
      <c r="F38" s="534">
        <v>1414.69</v>
      </c>
    </row>
    <row r="39" spans="1:6" ht="13.5" x14ac:dyDescent="0.25">
      <c r="A39" s="58">
        <v>34</v>
      </c>
      <c r="B39" s="582" t="s">
        <v>1407</v>
      </c>
      <c r="C39" s="583">
        <v>633006</v>
      </c>
      <c r="D39" s="584">
        <v>140004</v>
      </c>
      <c r="E39" s="585" t="s">
        <v>1411</v>
      </c>
      <c r="F39" s="534">
        <v>1550.91</v>
      </c>
    </row>
    <row r="40" spans="1:6" ht="13.5" x14ac:dyDescent="0.25">
      <c r="A40" s="58">
        <v>35</v>
      </c>
      <c r="B40" s="582" t="s">
        <v>1407</v>
      </c>
      <c r="C40" s="583">
        <v>713001</v>
      </c>
      <c r="D40" s="584">
        <v>3021111</v>
      </c>
      <c r="E40" s="585" t="s">
        <v>1388</v>
      </c>
      <c r="F40" s="534">
        <v>12326.28</v>
      </c>
    </row>
    <row r="41" spans="1:6" ht="14.25" thickBot="1" x14ac:dyDescent="0.3">
      <c r="A41" s="719">
        <v>36</v>
      </c>
      <c r="B41" s="720" t="s">
        <v>1412</v>
      </c>
      <c r="C41" s="721">
        <v>642026</v>
      </c>
      <c r="D41" s="266"/>
      <c r="E41" s="722" t="s">
        <v>1413</v>
      </c>
      <c r="F41" s="723">
        <v>50</v>
      </c>
    </row>
    <row r="42" spans="1:6" s="10" customFormat="1" ht="15" customHeight="1" thickBot="1" x14ac:dyDescent="0.25">
      <c r="A42" s="586"/>
      <c r="B42" s="1142"/>
      <c r="C42" s="1133"/>
      <c r="D42" s="1134"/>
      <c r="E42" s="587" t="s">
        <v>978</v>
      </c>
      <c r="F42" s="588">
        <f>SUM(F6:F41)</f>
        <v>375589.58999999997</v>
      </c>
    </row>
    <row r="44" spans="1:6" ht="12.75" customHeight="1" x14ac:dyDescent="0.2">
      <c r="E44" s="537"/>
    </row>
    <row r="45" spans="1:6" ht="12.75" customHeight="1" x14ac:dyDescent="0.2">
      <c r="B45" s="11" t="s">
        <v>1459</v>
      </c>
      <c r="C45" s="769" t="s">
        <v>1064</v>
      </c>
      <c r="D45" s="770"/>
      <c r="E45" s="770"/>
      <c r="F45" s="16" t="s">
        <v>1414</v>
      </c>
    </row>
    <row r="46" spans="1:6" ht="12.75" customHeight="1" x14ac:dyDescent="0.2">
      <c r="C46" s="13"/>
      <c r="D46" s="384"/>
      <c r="E46" s="384"/>
      <c r="F46" s="16" t="s">
        <v>1415</v>
      </c>
    </row>
    <row r="47" spans="1:6" x14ac:dyDescent="0.2">
      <c r="C47" s="384"/>
      <c r="D47" s="384"/>
      <c r="E47" s="384"/>
      <c r="F47" s="551"/>
    </row>
    <row r="48" spans="1:6" s="17" customFormat="1" ht="13.5" thickBot="1" x14ac:dyDescent="0.25">
      <c r="B48" s="17" t="s">
        <v>1460</v>
      </c>
      <c r="F48" s="18"/>
    </row>
    <row r="49" spans="2:6" x14ac:dyDescent="0.2">
      <c r="B49" s="1152" t="s">
        <v>1035</v>
      </c>
      <c r="C49" s="1153"/>
      <c r="D49" s="1153"/>
      <c r="E49" s="1153"/>
      <c r="F49" s="1154"/>
    </row>
    <row r="50" spans="2:6" x14ac:dyDescent="0.2">
      <c r="B50" s="1138"/>
      <c r="C50" s="1136"/>
      <c r="D50" s="1136"/>
      <c r="E50" s="1136"/>
      <c r="F50" s="1137"/>
    </row>
    <row r="51" spans="2:6" x14ac:dyDescent="0.2">
      <c r="B51" s="1138"/>
      <c r="C51" s="1136"/>
      <c r="D51" s="1136"/>
      <c r="E51" s="1136"/>
      <c r="F51" s="1137"/>
    </row>
    <row r="52" spans="2:6" x14ac:dyDescent="0.2">
      <c r="B52" s="1138"/>
      <c r="C52" s="1136"/>
      <c r="D52" s="1136"/>
      <c r="E52" s="1136"/>
      <c r="F52" s="1137"/>
    </row>
    <row r="53" spans="2:6" x14ac:dyDescent="0.2">
      <c r="B53" s="249"/>
      <c r="C53" s="57"/>
      <c r="D53" s="57"/>
      <c r="E53" s="57"/>
      <c r="F53" s="749"/>
    </row>
    <row r="54" spans="2:6" x14ac:dyDescent="0.2">
      <c r="B54" s="1135" t="s">
        <v>1033</v>
      </c>
      <c r="C54" s="1136"/>
      <c r="D54" s="1136"/>
      <c r="E54" s="1136"/>
      <c r="F54" s="1137"/>
    </row>
    <row r="55" spans="2:6" x14ac:dyDescent="0.2">
      <c r="B55" s="1138"/>
      <c r="C55" s="1136"/>
      <c r="D55" s="1136"/>
      <c r="E55" s="1136"/>
      <c r="F55" s="1137"/>
    </row>
    <row r="56" spans="2:6" x14ac:dyDescent="0.2">
      <c r="B56" s="1138"/>
      <c r="C56" s="1136"/>
      <c r="D56" s="1136"/>
      <c r="E56" s="1136"/>
      <c r="F56" s="1137"/>
    </row>
    <row r="57" spans="2:6" x14ac:dyDescent="0.2">
      <c r="B57" s="249"/>
      <c r="C57" s="57"/>
      <c r="D57" s="57"/>
      <c r="E57" s="57"/>
      <c r="F57" s="749"/>
    </row>
    <row r="58" spans="2:6" x14ac:dyDescent="0.2">
      <c r="B58" s="1135" t="s">
        <v>1034</v>
      </c>
      <c r="C58" s="1136"/>
      <c r="D58" s="1136"/>
      <c r="E58" s="1136"/>
      <c r="F58" s="1137"/>
    </row>
    <row r="59" spans="2:6" x14ac:dyDescent="0.2">
      <c r="B59" s="1138"/>
      <c r="C59" s="1136"/>
      <c r="D59" s="1136"/>
      <c r="E59" s="1136"/>
      <c r="F59" s="1137"/>
    </row>
    <row r="60" spans="2:6" ht="13.5" thickBot="1" x14ac:dyDescent="0.25">
      <c r="B60" s="1139"/>
      <c r="C60" s="1140"/>
      <c r="D60" s="1140"/>
      <c r="E60" s="1140"/>
      <c r="F60" s="1141"/>
    </row>
    <row r="61" spans="2:6" x14ac:dyDescent="0.2">
      <c r="B61" s="551"/>
      <c r="C61" s="551"/>
      <c r="D61" s="551"/>
      <c r="E61" s="551"/>
      <c r="F61" s="551"/>
    </row>
    <row r="62" spans="2:6" ht="13.5" thickBot="1" x14ac:dyDescent="0.25">
      <c r="B62" s="17" t="s">
        <v>1461</v>
      </c>
      <c r="C62" s="17"/>
      <c r="D62" s="17"/>
      <c r="E62" s="17"/>
    </row>
    <row r="63" spans="2:6" x14ac:dyDescent="0.2">
      <c r="B63" s="1122" t="s">
        <v>1438</v>
      </c>
      <c r="C63" s="1123"/>
      <c r="D63" s="1123"/>
      <c r="E63" s="1123"/>
      <c r="F63" s="1124"/>
    </row>
    <row r="64" spans="2:6" x14ac:dyDescent="0.2">
      <c r="B64" s="1125"/>
      <c r="C64" s="1126"/>
      <c r="D64" s="1126"/>
      <c r="E64" s="1126"/>
      <c r="F64" s="1127"/>
    </row>
    <row r="65" spans="2:6" x14ac:dyDescent="0.2">
      <c r="B65" s="748" t="s">
        <v>1439</v>
      </c>
      <c r="C65" s="57"/>
      <c r="D65" s="57"/>
      <c r="E65" s="57"/>
      <c r="F65" s="749"/>
    </row>
    <row r="66" spans="2:6" x14ac:dyDescent="0.2">
      <c r="B66" s="249"/>
      <c r="C66" s="57"/>
      <c r="D66" s="57"/>
      <c r="E66" s="57"/>
      <c r="F66" s="749"/>
    </row>
    <row r="67" spans="2:6" x14ac:dyDescent="0.2">
      <c r="B67" s="750" t="s">
        <v>1440</v>
      </c>
      <c r="C67" s="668"/>
      <c r="D67" s="668"/>
      <c r="E67" s="668"/>
      <c r="F67" s="751"/>
    </row>
    <row r="68" spans="2:6" x14ac:dyDescent="0.2">
      <c r="B68" s="1128" t="s">
        <v>1441</v>
      </c>
      <c r="C68" s="1126"/>
      <c r="D68" s="1126"/>
      <c r="E68" s="1126"/>
      <c r="F68" s="1127"/>
    </row>
    <row r="69" spans="2:6" x14ac:dyDescent="0.2">
      <c r="B69" s="1128"/>
      <c r="C69" s="1126"/>
      <c r="D69" s="1126"/>
      <c r="E69" s="1126"/>
      <c r="F69" s="1127"/>
    </row>
    <row r="70" spans="2:6" x14ac:dyDescent="0.2">
      <c r="B70" s="1125"/>
      <c r="C70" s="1126"/>
      <c r="D70" s="1126"/>
      <c r="E70" s="1126"/>
      <c r="F70" s="1127"/>
    </row>
    <row r="71" spans="2:6" x14ac:dyDescent="0.2">
      <c r="B71" s="1125"/>
      <c r="C71" s="1126"/>
      <c r="D71" s="1126"/>
      <c r="E71" s="1126"/>
      <c r="F71" s="1127"/>
    </row>
    <row r="72" spans="2:6" x14ac:dyDescent="0.2">
      <c r="B72" s="1128" t="s">
        <v>1442</v>
      </c>
      <c r="C72" s="1126"/>
      <c r="D72" s="1126"/>
      <c r="E72" s="1126"/>
      <c r="F72" s="1127"/>
    </row>
    <row r="73" spans="2:6" x14ac:dyDescent="0.2">
      <c r="B73" s="1128"/>
      <c r="C73" s="1126"/>
      <c r="D73" s="1126"/>
      <c r="E73" s="1126"/>
      <c r="F73" s="1127"/>
    </row>
    <row r="74" spans="2:6" x14ac:dyDescent="0.2">
      <c r="B74" s="1125"/>
      <c r="C74" s="1126"/>
      <c r="D74" s="1126"/>
      <c r="E74" s="1126"/>
      <c r="F74" s="1127"/>
    </row>
    <row r="75" spans="2:6" x14ac:dyDescent="0.2">
      <c r="B75" s="1125"/>
      <c r="C75" s="1126"/>
      <c r="D75" s="1126"/>
      <c r="E75" s="1126"/>
      <c r="F75" s="1127"/>
    </row>
    <row r="76" spans="2:6" x14ac:dyDescent="0.2">
      <c r="B76" s="1125"/>
      <c r="C76" s="1126"/>
      <c r="D76" s="1126"/>
      <c r="E76" s="1126"/>
      <c r="F76" s="1127"/>
    </row>
    <row r="77" spans="2:6" x14ac:dyDescent="0.2">
      <c r="B77" s="1128" t="s">
        <v>1443</v>
      </c>
      <c r="C77" s="1126"/>
      <c r="D77" s="1126"/>
      <c r="E77" s="1126"/>
      <c r="F77" s="1127"/>
    </row>
    <row r="78" spans="2:6" x14ac:dyDescent="0.2">
      <c r="B78" s="1128"/>
      <c r="C78" s="1126"/>
      <c r="D78" s="1126"/>
      <c r="E78" s="1126"/>
      <c r="F78" s="1127"/>
    </row>
    <row r="79" spans="2:6" x14ac:dyDescent="0.2">
      <c r="B79" s="1125"/>
      <c r="C79" s="1126"/>
      <c r="D79" s="1126"/>
      <c r="E79" s="1126"/>
      <c r="F79" s="1127"/>
    </row>
    <row r="80" spans="2:6" x14ac:dyDescent="0.2">
      <c r="B80" s="1128" t="s">
        <v>1444</v>
      </c>
      <c r="C80" s="1126"/>
      <c r="D80" s="1126"/>
      <c r="E80" s="1126"/>
      <c r="F80" s="1127"/>
    </row>
    <row r="81" spans="2:6" x14ac:dyDescent="0.2">
      <c r="B81" s="1125"/>
      <c r="C81" s="1126"/>
      <c r="D81" s="1126"/>
      <c r="E81" s="1126"/>
      <c r="F81" s="1127"/>
    </row>
    <row r="82" spans="2:6" x14ac:dyDescent="0.2">
      <c r="B82" s="1125"/>
      <c r="C82" s="1126"/>
      <c r="D82" s="1126"/>
      <c r="E82" s="1126"/>
      <c r="F82" s="1127"/>
    </row>
    <row r="83" spans="2:6" x14ac:dyDescent="0.2">
      <c r="B83" s="1125"/>
      <c r="C83" s="1126"/>
      <c r="D83" s="1126"/>
      <c r="E83" s="1126"/>
      <c r="F83" s="1127"/>
    </row>
    <row r="84" spans="2:6" x14ac:dyDescent="0.2">
      <c r="B84" s="1125"/>
      <c r="C84" s="1126"/>
      <c r="D84" s="1126"/>
      <c r="E84" s="1126"/>
      <c r="F84" s="1127"/>
    </row>
    <row r="85" spans="2:6" x14ac:dyDescent="0.2">
      <c r="B85" s="1128" t="s">
        <v>1445</v>
      </c>
      <c r="C85" s="1126"/>
      <c r="D85" s="1126"/>
      <c r="E85" s="1126"/>
      <c r="F85" s="1127"/>
    </row>
    <row r="86" spans="2:6" x14ac:dyDescent="0.2">
      <c r="B86" s="1125"/>
      <c r="C86" s="1126"/>
      <c r="D86" s="1126"/>
      <c r="E86" s="1126"/>
      <c r="F86" s="1127"/>
    </row>
    <row r="87" spans="2:6" x14ac:dyDescent="0.2">
      <c r="B87" s="1125"/>
      <c r="C87" s="1126"/>
      <c r="D87" s="1126"/>
      <c r="E87" s="1126"/>
      <c r="F87" s="1127"/>
    </row>
    <row r="88" spans="2:6" x14ac:dyDescent="0.2">
      <c r="B88" s="1125"/>
      <c r="C88" s="1126"/>
      <c r="D88" s="1126"/>
      <c r="E88" s="1126"/>
      <c r="F88" s="1127"/>
    </row>
    <row r="89" spans="2:6" x14ac:dyDescent="0.2">
      <c r="B89" s="1125"/>
      <c r="C89" s="1126"/>
      <c r="D89" s="1126"/>
      <c r="E89" s="1126"/>
      <c r="F89" s="1127"/>
    </row>
    <row r="90" spans="2:6" x14ac:dyDescent="0.2">
      <c r="B90" s="750" t="s">
        <v>1446</v>
      </c>
      <c r="C90" s="668"/>
      <c r="D90" s="668"/>
      <c r="E90" s="668"/>
      <c r="F90" s="751"/>
    </row>
    <row r="91" spans="2:6" x14ac:dyDescent="0.2">
      <c r="B91" s="1128" t="s">
        <v>1447</v>
      </c>
      <c r="C91" s="1129"/>
      <c r="D91" s="1129"/>
      <c r="E91" s="1129"/>
      <c r="F91" s="1130"/>
    </row>
    <row r="92" spans="2:6" x14ac:dyDescent="0.2">
      <c r="B92" s="1131"/>
      <c r="C92" s="1129"/>
      <c r="D92" s="1129"/>
      <c r="E92" s="1129"/>
      <c r="F92" s="1130"/>
    </row>
    <row r="93" spans="2:6" x14ac:dyDescent="0.2">
      <c r="B93" s="1131"/>
      <c r="C93" s="1129"/>
      <c r="D93" s="1129"/>
      <c r="E93" s="1129"/>
      <c r="F93" s="1130"/>
    </row>
    <row r="94" spans="2:6" x14ac:dyDescent="0.2">
      <c r="B94" s="1128" t="s">
        <v>1448</v>
      </c>
      <c r="C94" s="1126"/>
      <c r="D94" s="1126"/>
      <c r="E94" s="1126"/>
      <c r="F94" s="1127"/>
    </row>
    <row r="95" spans="2:6" x14ac:dyDescent="0.2">
      <c r="B95" s="1125"/>
      <c r="C95" s="1126"/>
      <c r="D95" s="1126"/>
      <c r="E95" s="1126"/>
      <c r="F95" s="1127"/>
    </row>
    <row r="96" spans="2:6" x14ac:dyDescent="0.2">
      <c r="B96" s="249"/>
      <c r="C96" s="57"/>
      <c r="D96" s="57"/>
      <c r="E96" s="57"/>
      <c r="F96" s="749"/>
    </row>
    <row r="97" spans="2:6" x14ac:dyDescent="0.2">
      <c r="B97" s="752" t="s">
        <v>1449</v>
      </c>
      <c r="C97" s="57"/>
      <c r="D97" s="57"/>
      <c r="E97" s="57"/>
      <c r="F97" s="749"/>
    </row>
    <row r="98" spans="2:6" x14ac:dyDescent="0.2">
      <c r="B98" s="753" t="s">
        <v>1450</v>
      </c>
      <c r="C98" s="57"/>
      <c r="D98" s="57"/>
      <c r="E98" s="57"/>
      <c r="F98" s="749"/>
    </row>
    <row r="99" spans="2:6" x14ac:dyDescent="0.2">
      <c r="B99" s="753" t="s">
        <v>1451</v>
      </c>
      <c r="C99" s="57"/>
      <c r="D99" s="57"/>
      <c r="E99" s="57"/>
      <c r="F99" s="749"/>
    </row>
    <row r="100" spans="2:6" x14ac:dyDescent="0.2">
      <c r="B100" s="753" t="s">
        <v>1452</v>
      </c>
      <c r="C100" s="57"/>
      <c r="D100" s="57"/>
      <c r="E100" s="57"/>
      <c r="F100" s="749"/>
    </row>
    <row r="101" spans="2:6" x14ac:dyDescent="0.2">
      <c r="B101" s="1128" t="s">
        <v>1453</v>
      </c>
      <c r="C101" s="1126"/>
      <c r="D101" s="1126"/>
      <c r="E101" s="1126"/>
      <c r="F101" s="1127"/>
    </row>
    <row r="102" spans="2:6" ht="13.5" thickBot="1" x14ac:dyDescent="0.25">
      <c r="B102" s="1132"/>
      <c r="C102" s="1133"/>
      <c r="D102" s="1133"/>
      <c r="E102" s="1133"/>
      <c r="F102" s="1134"/>
    </row>
  </sheetData>
  <mergeCells count="19">
    <mergeCell ref="B54:F56"/>
    <mergeCell ref="B58:F60"/>
    <mergeCell ref="B42:D42"/>
    <mergeCell ref="C45:E45"/>
    <mergeCell ref="B4:B5"/>
    <mergeCell ref="C4:C5"/>
    <mergeCell ref="D4:D5"/>
    <mergeCell ref="E4:E5"/>
    <mergeCell ref="F4:F5"/>
    <mergeCell ref="B49:F52"/>
    <mergeCell ref="B63:F64"/>
    <mergeCell ref="B85:F89"/>
    <mergeCell ref="B91:F93"/>
    <mergeCell ref="B94:F95"/>
    <mergeCell ref="B101:F102"/>
    <mergeCell ref="B68:F71"/>
    <mergeCell ref="B72:F76"/>
    <mergeCell ref="B77:F79"/>
    <mergeCell ref="B80:F84"/>
  </mergeCells>
  <phoneticPr fontId="61" type="noConversion"/>
  <pageMargins left="0.11811023622047245" right="0.11811023622047245" top="0.74803149606299213" bottom="0.74803149606299213" header="0.51181102362204722" footer="0.51181102362204722"/>
  <pageSetup paperSize="9" fitToWidth="0" orientation="portrait" r:id="rId1"/>
  <headerFooter alignWithMargins="0">
    <oddHeader>&amp;C&amp;8Záverečný účet Mesta Nová Dubnica za rok 2023</oddHeader>
    <oddFooter>&amp;C&amp;"Arial Narrow,Normálne"&amp;9 124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66"/>
  <sheetViews>
    <sheetView topLeftCell="A46" workbookViewId="0">
      <selection activeCell="G16" sqref="G16"/>
    </sheetView>
  </sheetViews>
  <sheetFormatPr defaultRowHeight="12.75" x14ac:dyDescent="0.2"/>
  <cols>
    <col min="1" max="3" width="9.140625" style="11"/>
    <col min="4" max="4" width="55.7109375" style="11" customWidth="1"/>
    <col min="5" max="5" width="12" style="16" customWidth="1"/>
    <col min="6" max="6" width="12.28515625" style="11" bestFit="1" customWidth="1"/>
    <col min="7" max="7" width="12.7109375" style="11" customWidth="1"/>
    <col min="8" max="16384" width="9.140625" style="11"/>
  </cols>
  <sheetData>
    <row r="2" spans="1:7" ht="15.75" x14ac:dyDescent="0.25">
      <c r="D2" s="14" t="s">
        <v>1341</v>
      </c>
    </row>
    <row r="3" spans="1:7" ht="15.75" x14ac:dyDescent="0.25">
      <c r="D3" s="14"/>
    </row>
    <row r="4" spans="1:7" ht="13.5" customHeight="1" x14ac:dyDescent="0.2">
      <c r="A4" s="772" t="s">
        <v>1342</v>
      </c>
      <c r="B4" s="773"/>
      <c r="C4" s="773"/>
      <c r="D4" s="773"/>
      <c r="E4" s="773"/>
    </row>
    <row r="5" spans="1:7" ht="13.5" customHeight="1" x14ac:dyDescent="0.2">
      <c r="A5" s="773"/>
      <c r="B5" s="773"/>
      <c r="C5" s="773"/>
      <c r="D5" s="773"/>
      <c r="E5" s="773"/>
    </row>
    <row r="6" spans="1:7" ht="13.5" customHeight="1" x14ac:dyDescent="0.2">
      <c r="A6" s="773"/>
      <c r="B6" s="773"/>
      <c r="C6" s="773"/>
      <c r="D6" s="773"/>
      <c r="E6" s="773"/>
    </row>
    <row r="7" spans="1:7" ht="13.5" customHeight="1" x14ac:dyDescent="0.2">
      <c r="A7" s="772" t="s">
        <v>1083</v>
      </c>
      <c r="B7" s="773"/>
      <c r="C7" s="773"/>
      <c r="D7" s="773"/>
      <c r="E7" s="773"/>
    </row>
    <row r="8" spans="1:7" ht="13.5" customHeight="1" x14ac:dyDescent="0.2">
      <c r="A8" s="773"/>
      <c r="B8" s="773"/>
      <c r="C8" s="773"/>
      <c r="D8" s="773"/>
      <c r="E8" s="773"/>
    </row>
    <row r="9" spans="1:7" ht="13.5" customHeight="1" x14ac:dyDescent="0.2">
      <c r="A9" s="773"/>
      <c r="B9" s="773"/>
      <c r="C9" s="773"/>
      <c r="D9" s="773"/>
      <c r="E9" s="773"/>
    </row>
    <row r="10" spans="1:7" ht="13.5" customHeight="1" x14ac:dyDescent="0.2">
      <c r="A10" s="551"/>
      <c r="B10" s="551"/>
      <c r="C10" s="551"/>
      <c r="D10" s="551"/>
      <c r="E10" s="551"/>
    </row>
    <row r="11" spans="1:7" ht="13.5" customHeight="1" x14ac:dyDescent="0.2">
      <c r="A11" s="914" t="s">
        <v>1491</v>
      </c>
      <c r="B11" s="770"/>
      <c r="C11" s="770"/>
      <c r="D11" s="770"/>
      <c r="E11" s="770"/>
    </row>
    <row r="12" spans="1:7" ht="13.5" customHeight="1" x14ac:dyDescent="0.2">
      <c r="A12" s="770"/>
      <c r="B12" s="770"/>
      <c r="C12" s="770"/>
      <c r="D12" s="770"/>
      <c r="E12" s="770"/>
    </row>
    <row r="13" spans="1:7" ht="13.5" customHeight="1" x14ac:dyDescent="0.2">
      <c r="A13" s="384"/>
      <c r="B13" s="384"/>
      <c r="C13" s="384"/>
      <c r="D13" s="384"/>
      <c r="E13" s="384"/>
    </row>
    <row r="14" spans="1:7" ht="13.5" customHeight="1" thickBot="1" x14ac:dyDescent="0.3">
      <c r="D14" s="14"/>
    </row>
    <row r="15" spans="1:7" s="20" customFormat="1" x14ac:dyDescent="0.2">
      <c r="A15" s="1157" t="s">
        <v>980</v>
      </c>
      <c r="B15" s="1155" t="s">
        <v>981</v>
      </c>
      <c r="C15" s="1157" t="s">
        <v>982</v>
      </c>
      <c r="D15" s="1159" t="s">
        <v>983</v>
      </c>
      <c r="E15" s="1161" t="s">
        <v>979</v>
      </c>
    </row>
    <row r="16" spans="1:7" s="17" customFormat="1" ht="13.5" thickBot="1" x14ac:dyDescent="0.25">
      <c r="A16" s="1158"/>
      <c r="B16" s="1156"/>
      <c r="C16" s="1158"/>
      <c r="D16" s="1160"/>
      <c r="E16" s="1158"/>
      <c r="F16" s="18"/>
      <c r="G16" s="18"/>
    </row>
    <row r="17" spans="1:6" s="10" customFormat="1" ht="13.5" customHeight="1" thickBot="1" x14ac:dyDescent="0.3">
      <c r="A17" s="579" t="s">
        <v>1312</v>
      </c>
      <c r="B17" s="580">
        <v>717001</v>
      </c>
      <c r="C17" s="581">
        <v>713004</v>
      </c>
      <c r="D17" s="291" t="s">
        <v>1160</v>
      </c>
      <c r="E17" s="46">
        <f>SUM(E18)</f>
        <v>10564.17</v>
      </c>
    </row>
    <row r="18" spans="1:6" ht="13.5" customHeight="1" x14ac:dyDescent="0.2">
      <c r="A18" s="1164"/>
      <c r="B18" s="1165"/>
      <c r="C18" s="1166"/>
      <c r="D18" s="709" t="s">
        <v>1314</v>
      </c>
      <c r="E18" s="1162">
        <v>10564.17</v>
      </c>
    </row>
    <row r="19" spans="1:6" ht="13.5" customHeight="1" thickBot="1" x14ac:dyDescent="0.25">
      <c r="A19" s="1167"/>
      <c r="B19" s="1168"/>
      <c r="C19" s="1169"/>
      <c r="D19" s="710" t="s">
        <v>1313</v>
      </c>
      <c r="E19" s="1163"/>
    </row>
    <row r="20" spans="1:6" s="10" customFormat="1" ht="14.25" thickBot="1" x14ac:dyDescent="0.3">
      <c r="A20" s="579" t="s">
        <v>986</v>
      </c>
      <c r="B20" s="580">
        <v>717002</v>
      </c>
      <c r="C20" s="707">
        <v>71301016</v>
      </c>
      <c r="D20" s="711" t="s">
        <v>1315</v>
      </c>
      <c r="E20" s="708">
        <f>SUM(E21)</f>
        <v>20.43</v>
      </c>
      <c r="F20" s="9"/>
    </row>
    <row r="21" spans="1:6" x14ac:dyDescent="0.2">
      <c r="A21" s="1164"/>
      <c r="B21" s="1178"/>
      <c r="C21" s="1178"/>
      <c r="D21" s="712" t="s">
        <v>1425</v>
      </c>
      <c r="E21" s="1176">
        <v>20.43</v>
      </c>
      <c r="F21" s="16"/>
    </row>
    <row r="22" spans="1:6" ht="13.5" thickBot="1" x14ac:dyDescent="0.25">
      <c r="A22" s="1179"/>
      <c r="B22" s="1180"/>
      <c r="C22" s="1180"/>
      <c r="D22" s="713" t="s">
        <v>1424</v>
      </c>
      <c r="E22" s="1177"/>
      <c r="F22" s="16"/>
    </row>
    <row r="23" spans="1:6" ht="14.25" thickBot="1" x14ac:dyDescent="0.3">
      <c r="A23" s="579" t="s">
        <v>986</v>
      </c>
      <c r="B23" s="580">
        <v>716</v>
      </c>
      <c r="C23" s="581">
        <v>7131100</v>
      </c>
      <c r="D23" s="291" t="s">
        <v>1154</v>
      </c>
      <c r="E23" s="46">
        <f>SUM(E24:E30)</f>
        <v>20376</v>
      </c>
      <c r="F23" s="16"/>
    </row>
    <row r="24" spans="1:6" x14ac:dyDescent="0.2">
      <c r="A24" s="1170"/>
      <c r="B24" s="1171"/>
      <c r="C24" s="1172"/>
      <c r="D24" s="709" t="s">
        <v>1314</v>
      </c>
      <c r="E24" s="1162">
        <v>6180</v>
      </c>
      <c r="F24" s="16"/>
    </row>
    <row r="25" spans="1:6" ht="13.5" thickBot="1" x14ac:dyDescent="0.25">
      <c r="A25" s="1173"/>
      <c r="B25" s="1174"/>
      <c r="C25" s="1175"/>
      <c r="D25" s="710" t="s">
        <v>1316</v>
      </c>
      <c r="E25" s="1163"/>
      <c r="F25" s="16"/>
    </row>
    <row r="26" spans="1:6" ht="12.75" customHeight="1" x14ac:dyDescent="0.2">
      <c r="A26" s="1173"/>
      <c r="B26" s="1174"/>
      <c r="C26" s="1175"/>
      <c r="D26" s="1185" t="s">
        <v>1318</v>
      </c>
      <c r="E26" s="1162">
        <v>2520</v>
      </c>
      <c r="F26" s="16"/>
    </row>
    <row r="27" spans="1:6" x14ac:dyDescent="0.2">
      <c r="A27" s="1173"/>
      <c r="B27" s="1174"/>
      <c r="C27" s="1175"/>
      <c r="D27" s="1186"/>
      <c r="E27" s="1184"/>
      <c r="F27" s="16"/>
    </row>
    <row r="28" spans="1:6" ht="13.5" thickBot="1" x14ac:dyDescent="0.25">
      <c r="A28" s="1173"/>
      <c r="B28" s="1174"/>
      <c r="C28" s="1175"/>
      <c r="D28" s="710" t="s">
        <v>1317</v>
      </c>
      <c r="E28" s="1163"/>
      <c r="F28" s="16"/>
    </row>
    <row r="29" spans="1:6" x14ac:dyDescent="0.2">
      <c r="A29" s="1173"/>
      <c r="B29" s="1174"/>
      <c r="C29" s="1175"/>
      <c r="D29" s="709" t="s">
        <v>1420</v>
      </c>
      <c r="E29" s="1162">
        <v>11676</v>
      </c>
      <c r="F29" s="16"/>
    </row>
    <row r="30" spans="1:6" ht="13.5" thickBot="1" x14ac:dyDescent="0.25">
      <c r="A30" s="1181"/>
      <c r="B30" s="1182"/>
      <c r="C30" s="1183"/>
      <c r="D30" s="710" t="s">
        <v>1319</v>
      </c>
      <c r="E30" s="849"/>
      <c r="F30" s="16"/>
    </row>
    <row r="31" spans="1:6" ht="14.25" thickBot="1" x14ac:dyDescent="0.3">
      <c r="A31" s="579" t="s">
        <v>986</v>
      </c>
      <c r="B31" s="580">
        <v>717002</v>
      </c>
      <c r="C31" s="581">
        <v>71300068</v>
      </c>
      <c r="D31" s="291" t="s">
        <v>1320</v>
      </c>
      <c r="E31" s="46">
        <f>SUM(E32:E35)</f>
        <v>19429.400000000001</v>
      </c>
      <c r="F31" s="16"/>
    </row>
    <row r="32" spans="1:6" ht="25.5" x14ac:dyDescent="0.2">
      <c r="A32" s="1170"/>
      <c r="B32" s="1171"/>
      <c r="C32" s="1172"/>
      <c r="D32" s="709" t="s">
        <v>1323</v>
      </c>
      <c r="E32" s="1162">
        <v>7975</v>
      </c>
      <c r="F32" s="16"/>
    </row>
    <row r="33" spans="1:6" ht="13.5" thickBot="1" x14ac:dyDescent="0.25">
      <c r="A33" s="1173"/>
      <c r="B33" s="1174"/>
      <c r="C33" s="1175"/>
      <c r="D33" s="710" t="s">
        <v>1321</v>
      </c>
      <c r="E33" s="1163"/>
      <c r="F33" s="16"/>
    </row>
    <row r="34" spans="1:6" ht="25.5" x14ac:dyDescent="0.2">
      <c r="A34" s="1173"/>
      <c r="B34" s="1174"/>
      <c r="C34" s="1175"/>
      <c r="D34" s="714" t="s">
        <v>1322</v>
      </c>
      <c r="E34" s="1162">
        <v>11454.4</v>
      </c>
      <c r="F34" s="16"/>
    </row>
    <row r="35" spans="1:6" ht="13.5" thickBot="1" x14ac:dyDescent="0.25">
      <c r="A35" s="1173"/>
      <c r="B35" s="1174"/>
      <c r="C35" s="1175"/>
      <c r="D35" s="710" t="s">
        <v>1317</v>
      </c>
      <c r="E35" s="1163"/>
      <c r="F35" s="16"/>
    </row>
    <row r="36" spans="1:6" ht="14.25" thickBot="1" x14ac:dyDescent="0.3">
      <c r="A36" s="579" t="s">
        <v>986</v>
      </c>
      <c r="B36" s="580">
        <v>716</v>
      </c>
      <c r="C36" s="581">
        <v>71330090</v>
      </c>
      <c r="D36" s="291" t="s">
        <v>1156</v>
      </c>
      <c r="E36" s="46">
        <f>SUM(E37:E46)</f>
        <v>4605</v>
      </c>
      <c r="F36" s="16"/>
    </row>
    <row r="37" spans="1:6" x14ac:dyDescent="0.2">
      <c r="A37" s="1194"/>
      <c r="B37" s="1171"/>
      <c r="C37" s="1172"/>
      <c r="D37" s="709" t="s">
        <v>1324</v>
      </c>
      <c r="E37" s="1162">
        <v>587.5</v>
      </c>
      <c r="F37" s="16"/>
    </row>
    <row r="38" spans="1:6" ht="13.5" thickBot="1" x14ac:dyDescent="0.25">
      <c r="A38" s="1187"/>
      <c r="B38" s="1174"/>
      <c r="C38" s="1175"/>
      <c r="D38" s="710" t="s">
        <v>1325</v>
      </c>
      <c r="E38" s="1163"/>
      <c r="F38" s="16"/>
    </row>
    <row r="39" spans="1:6" x14ac:dyDescent="0.2">
      <c r="A39" s="1187"/>
      <c r="B39" s="1174"/>
      <c r="C39" s="1175"/>
      <c r="D39" s="709" t="s">
        <v>1324</v>
      </c>
      <c r="E39" s="1162">
        <v>612.5</v>
      </c>
      <c r="F39" s="16"/>
    </row>
    <row r="40" spans="1:6" ht="13.5" thickBot="1" x14ac:dyDescent="0.25">
      <c r="A40" s="1187"/>
      <c r="B40" s="1174"/>
      <c r="C40" s="1175"/>
      <c r="D40" s="710" t="s">
        <v>1326</v>
      </c>
      <c r="E40" s="1163"/>
      <c r="F40" s="16"/>
    </row>
    <row r="41" spans="1:6" x14ac:dyDescent="0.2">
      <c r="A41" s="1187"/>
      <c r="B41" s="1174"/>
      <c r="C41" s="1175"/>
      <c r="D41" s="709" t="s">
        <v>1324</v>
      </c>
      <c r="E41" s="1162">
        <v>1512.5</v>
      </c>
      <c r="F41" s="16"/>
    </row>
    <row r="42" spans="1:6" ht="13.5" thickBot="1" x14ac:dyDescent="0.25">
      <c r="A42" s="1187"/>
      <c r="B42" s="1174"/>
      <c r="C42" s="1175"/>
      <c r="D42" s="710" t="s">
        <v>1327</v>
      </c>
      <c r="E42" s="1163"/>
      <c r="F42" s="16"/>
    </row>
    <row r="43" spans="1:6" x14ac:dyDescent="0.2">
      <c r="A43" s="1187"/>
      <c r="B43" s="1174"/>
      <c r="C43" s="1175"/>
      <c r="D43" s="709" t="s">
        <v>1324</v>
      </c>
      <c r="E43" s="1162">
        <v>275</v>
      </c>
      <c r="F43" s="16"/>
    </row>
    <row r="44" spans="1:6" ht="13.5" thickBot="1" x14ac:dyDescent="0.25">
      <c r="A44" s="1189"/>
      <c r="B44" s="1189"/>
      <c r="C44" s="1190"/>
      <c r="D44" s="710" t="s">
        <v>1328</v>
      </c>
      <c r="E44" s="1163"/>
      <c r="F44" s="16"/>
    </row>
    <row r="45" spans="1:6" x14ac:dyDescent="0.2">
      <c r="A45" s="1189"/>
      <c r="B45" s="1189"/>
      <c r="C45" s="1190"/>
      <c r="D45" s="709" t="s">
        <v>1324</v>
      </c>
      <c r="E45" s="1162">
        <v>1617.5</v>
      </c>
      <c r="F45" s="16"/>
    </row>
    <row r="46" spans="1:6" ht="13.5" thickBot="1" x14ac:dyDescent="0.25">
      <c r="A46" s="1189"/>
      <c r="B46" s="1189"/>
      <c r="C46" s="1190"/>
      <c r="D46" s="710" t="s">
        <v>1329</v>
      </c>
      <c r="E46" s="1163"/>
      <c r="F46" s="16"/>
    </row>
    <row r="47" spans="1:6" ht="14.25" thickBot="1" x14ac:dyDescent="0.3">
      <c r="A47" s="579" t="s">
        <v>986</v>
      </c>
      <c r="B47" s="580">
        <v>716</v>
      </c>
      <c r="C47" s="581">
        <v>6200041</v>
      </c>
      <c r="D47" s="291" t="s">
        <v>580</v>
      </c>
      <c r="E47" s="46">
        <f>SUM(E48:E61)</f>
        <v>10050</v>
      </c>
      <c r="F47" s="16"/>
    </row>
    <row r="48" spans="1:6" x14ac:dyDescent="0.2">
      <c r="A48" s="1170"/>
      <c r="B48" s="1171"/>
      <c r="C48" s="1172"/>
      <c r="D48" s="709" t="s">
        <v>1330</v>
      </c>
      <c r="E48" s="1162">
        <v>190</v>
      </c>
      <c r="F48" s="16"/>
    </row>
    <row r="49" spans="1:6" ht="13.5" thickBot="1" x14ac:dyDescent="0.25">
      <c r="A49" s="1173"/>
      <c r="B49" s="1187"/>
      <c r="C49" s="1175"/>
      <c r="D49" s="710" t="s">
        <v>1331</v>
      </c>
      <c r="E49" s="1163"/>
      <c r="F49" s="16"/>
    </row>
    <row r="50" spans="1:6" ht="25.5" x14ac:dyDescent="0.2">
      <c r="A50" s="1173"/>
      <c r="B50" s="1187"/>
      <c r="C50" s="1175"/>
      <c r="D50" s="715" t="s">
        <v>1426</v>
      </c>
      <c r="E50" s="1184">
        <v>650</v>
      </c>
      <c r="F50" s="16"/>
    </row>
    <row r="51" spans="1:6" ht="13.5" thickBot="1" x14ac:dyDescent="0.25">
      <c r="A51" s="1173"/>
      <c r="B51" s="1187"/>
      <c r="C51" s="1175"/>
      <c r="D51" s="710" t="s">
        <v>1335</v>
      </c>
      <c r="E51" s="1163"/>
      <c r="F51" s="16"/>
    </row>
    <row r="52" spans="1:6" x14ac:dyDescent="0.2">
      <c r="A52" s="1173"/>
      <c r="B52" s="1187"/>
      <c r="C52" s="1175"/>
      <c r="D52" s="714" t="s">
        <v>1333</v>
      </c>
      <c r="E52" s="1184">
        <v>110</v>
      </c>
      <c r="F52" s="16"/>
    </row>
    <row r="53" spans="1:6" ht="13.5" thickBot="1" x14ac:dyDescent="0.25">
      <c r="A53" s="1173"/>
      <c r="B53" s="1187"/>
      <c r="C53" s="1175"/>
      <c r="D53" s="710" t="s">
        <v>1334</v>
      </c>
      <c r="E53" s="1163"/>
      <c r="F53" s="16"/>
    </row>
    <row r="54" spans="1:6" ht="25.5" x14ac:dyDescent="0.2">
      <c r="A54" s="1173"/>
      <c r="B54" s="1187"/>
      <c r="C54" s="1175"/>
      <c r="D54" s="714" t="s">
        <v>1419</v>
      </c>
      <c r="E54" s="1184">
        <v>5000</v>
      </c>
      <c r="F54" s="16"/>
    </row>
    <row r="55" spans="1:6" ht="13.5" thickBot="1" x14ac:dyDescent="0.25">
      <c r="A55" s="1173"/>
      <c r="B55" s="1187"/>
      <c r="C55" s="1175"/>
      <c r="D55" s="710" t="s">
        <v>1332</v>
      </c>
      <c r="E55" s="1163"/>
      <c r="F55" s="16"/>
    </row>
    <row r="56" spans="1:6" ht="25.5" x14ac:dyDescent="0.2">
      <c r="A56" s="1188"/>
      <c r="B56" s="1189"/>
      <c r="C56" s="1190"/>
      <c r="D56" s="715" t="s">
        <v>1336</v>
      </c>
      <c r="E56" s="1162">
        <v>900</v>
      </c>
      <c r="F56" s="16"/>
    </row>
    <row r="57" spans="1:6" ht="13.5" thickBot="1" x14ac:dyDescent="0.25">
      <c r="A57" s="1188"/>
      <c r="B57" s="1189"/>
      <c r="C57" s="1190"/>
      <c r="D57" s="710" t="s">
        <v>1335</v>
      </c>
      <c r="E57" s="1029"/>
      <c r="F57" s="16"/>
    </row>
    <row r="58" spans="1:6" ht="25.5" x14ac:dyDescent="0.2">
      <c r="A58" s="1188"/>
      <c r="B58" s="1189"/>
      <c r="C58" s="1190"/>
      <c r="D58" s="716" t="s">
        <v>1337</v>
      </c>
      <c r="E58" s="1184">
        <v>2600</v>
      </c>
      <c r="F58" s="16"/>
    </row>
    <row r="59" spans="1:6" ht="13.5" thickBot="1" x14ac:dyDescent="0.25">
      <c r="A59" s="1188"/>
      <c r="B59" s="1189"/>
      <c r="C59" s="1190"/>
      <c r="D59" s="710" t="s">
        <v>1338</v>
      </c>
      <c r="E59" s="1163"/>
      <c r="F59" s="16"/>
    </row>
    <row r="60" spans="1:6" ht="25.5" x14ac:dyDescent="0.2">
      <c r="A60" s="1188"/>
      <c r="B60" s="1189"/>
      <c r="C60" s="1190"/>
      <c r="D60" s="716" t="s">
        <v>1339</v>
      </c>
      <c r="E60" s="1184">
        <v>600</v>
      </c>
      <c r="F60" s="16"/>
    </row>
    <row r="61" spans="1:6" ht="13.5" thickBot="1" x14ac:dyDescent="0.25">
      <c r="A61" s="1191"/>
      <c r="B61" s="1192"/>
      <c r="C61" s="1193"/>
      <c r="D61" s="710" t="s">
        <v>1340</v>
      </c>
      <c r="E61" s="1163"/>
      <c r="F61" s="16"/>
    </row>
    <row r="62" spans="1:6" ht="18" customHeight="1" x14ac:dyDescent="0.2">
      <c r="A62" s="570"/>
      <c r="B62" s="57"/>
      <c r="C62" s="57"/>
      <c r="D62" s="578" t="s">
        <v>1080</v>
      </c>
      <c r="E62" s="575">
        <f>SUM(E47+E36+E31+E23+E17+E20)</f>
        <v>65045</v>
      </c>
      <c r="F62" s="16"/>
    </row>
    <row r="63" spans="1:6" ht="14.25" thickBot="1" x14ac:dyDescent="0.3">
      <c r="A63" s="572"/>
      <c r="B63" s="278"/>
      <c r="C63" s="278"/>
      <c r="D63" s="573"/>
      <c r="E63" s="574"/>
      <c r="F63" s="16"/>
    </row>
    <row r="64" spans="1:6" ht="13.5" thickBot="1" x14ac:dyDescent="0.25">
      <c r="B64" s="571">
        <v>133015</v>
      </c>
      <c r="C64" s="577"/>
      <c r="D64" s="576" t="s">
        <v>1081</v>
      </c>
      <c r="E64" s="46">
        <v>65045</v>
      </c>
    </row>
    <row r="65" spans="4:5" ht="18" customHeight="1" x14ac:dyDescent="0.2">
      <c r="D65" s="578" t="s">
        <v>1082</v>
      </c>
      <c r="E65" s="9">
        <f>SUM(E64)</f>
        <v>65045</v>
      </c>
    </row>
    <row r="66" spans="4:5" x14ac:dyDescent="0.2">
      <c r="E66" s="9"/>
    </row>
  </sheetData>
  <mergeCells count="34">
    <mergeCell ref="E56:E57"/>
    <mergeCell ref="E58:E59"/>
    <mergeCell ref="E60:E61"/>
    <mergeCell ref="A48:C61"/>
    <mergeCell ref="E45:E46"/>
    <mergeCell ref="A37:C46"/>
    <mergeCell ref="E48:E49"/>
    <mergeCell ref="E54:E55"/>
    <mergeCell ref="E50:E51"/>
    <mergeCell ref="E52:E53"/>
    <mergeCell ref="A24:C30"/>
    <mergeCell ref="E24:E25"/>
    <mergeCell ref="E29:E30"/>
    <mergeCell ref="E26:E28"/>
    <mergeCell ref="D26:D27"/>
    <mergeCell ref="E37:E38"/>
    <mergeCell ref="E43:E44"/>
    <mergeCell ref="E39:E40"/>
    <mergeCell ref="E41:E42"/>
    <mergeCell ref="E18:E19"/>
    <mergeCell ref="A18:C19"/>
    <mergeCell ref="A32:C35"/>
    <mergeCell ref="E32:E33"/>
    <mergeCell ref="E34:E35"/>
    <mergeCell ref="E21:E22"/>
    <mergeCell ref="A21:C22"/>
    <mergeCell ref="B15:B16"/>
    <mergeCell ref="C15:C16"/>
    <mergeCell ref="D15:D16"/>
    <mergeCell ref="E15:E16"/>
    <mergeCell ref="A4:E6"/>
    <mergeCell ref="A7:E9"/>
    <mergeCell ref="A15:A16"/>
    <mergeCell ref="A11:E12"/>
  </mergeCells>
  <pageMargins left="0.11811023622047245" right="0.11811023622047245" top="0.74803149606299213" bottom="0.74803149606299213" header="0.51181102362204722" footer="0.51181102362204722"/>
  <pageSetup paperSize="9" fitToWidth="0" orientation="portrait" r:id="rId1"/>
  <headerFooter alignWithMargins="0">
    <oddHeader>&amp;C&amp;8Záverečný účet Mesta Nová Dubnica za rok 2023</oddHeader>
    <oddFooter>&amp;C&amp;"Arial Narrow,Normálne"&amp;9 77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40"/>
  <sheetViews>
    <sheetView topLeftCell="A10" workbookViewId="0">
      <selection activeCell="C10" sqref="C10"/>
    </sheetView>
  </sheetViews>
  <sheetFormatPr defaultRowHeight="12.75" x14ac:dyDescent="0.2"/>
  <cols>
    <col min="1" max="1" width="10.85546875" style="30" customWidth="1"/>
    <col min="2" max="2" width="89.5703125" style="30" customWidth="1"/>
    <col min="3" max="3" width="15.5703125" style="30" customWidth="1"/>
    <col min="4" max="16384" width="9.140625" style="30"/>
  </cols>
  <sheetData>
    <row r="2" spans="1:5" s="127" customFormat="1" ht="15" thickBot="1" x14ac:dyDescent="0.25">
      <c r="A2" s="1195" t="s">
        <v>266</v>
      </c>
      <c r="B2" s="1196"/>
      <c r="C2" s="1196"/>
    </row>
    <row r="3" spans="1:5" ht="17.25" thickBot="1" x14ac:dyDescent="0.35">
      <c r="A3" s="128"/>
      <c r="B3" s="128"/>
      <c r="C3" s="129" t="s">
        <v>267</v>
      </c>
    </row>
    <row r="4" spans="1:5" ht="12.75" customHeight="1" x14ac:dyDescent="0.2">
      <c r="A4" s="1197" t="s">
        <v>268</v>
      </c>
      <c r="B4" s="1199" t="s">
        <v>269</v>
      </c>
      <c r="C4" s="1201" t="s">
        <v>270</v>
      </c>
    </row>
    <row r="5" spans="1:5" ht="13.5" customHeight="1" thickBot="1" x14ac:dyDescent="0.25">
      <c r="A5" s="1198"/>
      <c r="B5" s="1200"/>
      <c r="C5" s="1202"/>
    </row>
    <row r="6" spans="1:5" ht="20.100000000000001" customHeight="1" thickBot="1" x14ac:dyDescent="0.25">
      <c r="A6" s="130">
        <v>1</v>
      </c>
      <c r="B6" s="131" t="s">
        <v>271</v>
      </c>
      <c r="C6" s="132">
        <f>$C$7+$C$8+$C$9+$C$10</f>
        <v>13415534.48</v>
      </c>
    </row>
    <row r="7" spans="1:5" ht="20.100000000000001" customHeight="1" x14ac:dyDescent="0.2">
      <c r="A7" s="133">
        <v>2</v>
      </c>
      <c r="B7" s="134" t="s">
        <v>272</v>
      </c>
      <c r="C7" s="135">
        <v>6545621.9000000004</v>
      </c>
    </row>
    <row r="8" spans="1:5" ht="20.100000000000001" customHeight="1" x14ac:dyDescent="0.2">
      <c r="A8" s="136">
        <v>3</v>
      </c>
      <c r="B8" s="137" t="s">
        <v>273</v>
      </c>
      <c r="C8" s="138">
        <v>1736523.56</v>
      </c>
      <c r="D8" s="139"/>
      <c r="E8" s="139"/>
    </row>
    <row r="9" spans="1:5" ht="20.100000000000001" customHeight="1" x14ac:dyDescent="0.2">
      <c r="A9" s="136">
        <v>4</v>
      </c>
      <c r="B9" s="137" t="s">
        <v>274</v>
      </c>
      <c r="C9" s="138">
        <v>3921486.08</v>
      </c>
      <c r="D9" s="139"/>
      <c r="E9" s="139"/>
    </row>
    <row r="10" spans="1:5" ht="20.100000000000001" customHeight="1" x14ac:dyDescent="0.2">
      <c r="A10" s="136">
        <v>5</v>
      </c>
      <c r="B10" s="137" t="s">
        <v>275</v>
      </c>
      <c r="C10" s="140">
        <f>SUM(C11:C12)</f>
        <v>1211902.94</v>
      </c>
    </row>
    <row r="11" spans="1:5" ht="20.100000000000001" customHeight="1" x14ac:dyDescent="0.2">
      <c r="A11" s="136">
        <v>6</v>
      </c>
      <c r="B11" s="137" t="s">
        <v>276</v>
      </c>
      <c r="C11" s="138">
        <v>528505.89</v>
      </c>
      <c r="D11" s="139"/>
    </row>
    <row r="12" spans="1:5" ht="20.100000000000001" customHeight="1" thickBot="1" x14ac:dyDescent="0.25">
      <c r="A12" s="141">
        <v>7</v>
      </c>
      <c r="B12" s="142" t="s">
        <v>277</v>
      </c>
      <c r="C12" s="143">
        <v>683397.05</v>
      </c>
    </row>
    <row r="13" spans="1:5" s="144" customFormat="1" ht="20.100000000000001" customHeight="1" thickBot="1" x14ac:dyDescent="0.25">
      <c r="A13" s="130">
        <v>8</v>
      </c>
      <c r="B13" s="131" t="s">
        <v>278</v>
      </c>
      <c r="C13" s="132">
        <f>$C$14+$C$15+$C$16</f>
        <v>12853469.840000002</v>
      </c>
    </row>
    <row r="14" spans="1:5" s="144" customFormat="1" ht="20.100000000000001" customHeight="1" x14ac:dyDescent="0.2">
      <c r="A14" s="133">
        <v>9</v>
      </c>
      <c r="B14" s="134" t="s">
        <v>279</v>
      </c>
      <c r="C14" s="145">
        <v>10260921.73</v>
      </c>
    </row>
    <row r="15" spans="1:5" s="144" customFormat="1" ht="20.100000000000001" customHeight="1" x14ac:dyDescent="0.2">
      <c r="A15" s="136">
        <v>10</v>
      </c>
      <c r="B15" s="137" t="s">
        <v>280</v>
      </c>
      <c r="C15" s="138">
        <v>2234433.4</v>
      </c>
    </row>
    <row r="16" spans="1:5" s="144" customFormat="1" ht="20.100000000000001" customHeight="1" thickBot="1" x14ac:dyDescent="0.25">
      <c r="A16" s="141">
        <v>11</v>
      </c>
      <c r="B16" s="142" t="s">
        <v>281</v>
      </c>
      <c r="C16" s="146">
        <v>358114.71</v>
      </c>
    </row>
    <row r="17" spans="1:3" s="149" customFormat="1" ht="24.95" customHeight="1" thickBot="1" x14ac:dyDescent="0.25">
      <c r="A17" s="130">
        <v>12</v>
      </c>
      <c r="B17" s="147" t="s">
        <v>282</v>
      </c>
      <c r="C17" s="148">
        <f>$C$6-$C$13</f>
        <v>562064.63999999873</v>
      </c>
    </row>
    <row r="18" spans="1:3" s="149" customFormat="1" ht="24.95" customHeight="1" thickBot="1" x14ac:dyDescent="0.25">
      <c r="A18" s="130">
        <v>13</v>
      </c>
      <c r="B18" s="150" t="s">
        <v>283</v>
      </c>
      <c r="C18" s="132">
        <f>$C$6-$C$10-$C$13+$C$16</f>
        <v>-291723.59000000072</v>
      </c>
    </row>
    <row r="19" spans="1:3" s="149" customFormat="1" ht="10.5" customHeight="1" thickBot="1" x14ac:dyDescent="0.25">
      <c r="A19" s="151"/>
      <c r="B19" s="131"/>
      <c r="C19" s="152"/>
    </row>
    <row r="20" spans="1:3" ht="25.5" customHeight="1" thickBot="1" x14ac:dyDescent="0.25">
      <c r="A20" s="153">
        <v>14</v>
      </c>
      <c r="B20" s="154" t="s">
        <v>284</v>
      </c>
      <c r="C20" s="155">
        <f>$C$21-$C$22</f>
        <v>1274.4100000000035</v>
      </c>
    </row>
    <row r="21" spans="1:3" ht="19.5" customHeight="1" x14ac:dyDescent="0.2">
      <c r="A21" s="156">
        <v>15</v>
      </c>
      <c r="B21" s="157" t="s">
        <v>285</v>
      </c>
      <c r="C21" s="158">
        <f>SUM('výpočet ESA'!C56)</f>
        <v>89191.989999999991</v>
      </c>
    </row>
    <row r="22" spans="1:3" ht="19.5" customHeight="1" thickBot="1" x14ac:dyDescent="0.25">
      <c r="A22" s="159">
        <v>16</v>
      </c>
      <c r="B22" s="160" t="s">
        <v>286</v>
      </c>
      <c r="C22" s="161">
        <f>SUM('výpočet ESA'!D56)</f>
        <v>87917.579999999987</v>
      </c>
    </row>
    <row r="23" spans="1:3" ht="24.75" customHeight="1" thickBot="1" x14ac:dyDescent="0.25">
      <c r="A23" s="130">
        <v>17</v>
      </c>
      <c r="B23" s="162" t="s">
        <v>287</v>
      </c>
      <c r="C23" s="132">
        <f xml:space="preserve"> -1*($C$24-$C$25)</f>
        <v>431066.66000000015</v>
      </c>
    </row>
    <row r="24" spans="1:3" ht="19.5" customHeight="1" x14ac:dyDescent="0.2">
      <c r="A24" s="156">
        <v>18</v>
      </c>
      <c r="B24" s="163" t="s">
        <v>288</v>
      </c>
      <c r="C24" s="158">
        <f>SUM('výpočet ESA'!C21)</f>
        <v>4076050.84</v>
      </c>
    </row>
    <row r="25" spans="1:3" ht="19.5" customHeight="1" thickBot="1" x14ac:dyDescent="0.25">
      <c r="A25" s="159">
        <v>19</v>
      </c>
      <c r="B25" s="164" t="s">
        <v>289</v>
      </c>
      <c r="C25" s="161">
        <f>SUM('výpočet ESA'!D21)</f>
        <v>4507117.5</v>
      </c>
    </row>
    <row r="26" spans="1:3" ht="30" customHeight="1" thickBot="1" x14ac:dyDescent="0.25">
      <c r="A26" s="165">
        <v>20</v>
      </c>
      <c r="B26" s="166" t="s">
        <v>290</v>
      </c>
      <c r="C26" s="132">
        <f>SUM(C20+C23)</f>
        <v>432341.07000000018</v>
      </c>
    </row>
    <row r="27" spans="1:3" s="149" customFormat="1" ht="40.15" customHeight="1" thickBot="1" x14ac:dyDescent="0.25">
      <c r="A27" s="130">
        <v>21</v>
      </c>
      <c r="B27" s="131" t="s">
        <v>291</v>
      </c>
      <c r="C27" s="132">
        <f>$C$18+$C$26</f>
        <v>140617.47999999946</v>
      </c>
    </row>
    <row r="28" spans="1:3" ht="19.899999999999999" customHeight="1" x14ac:dyDescent="0.25">
      <c r="A28" s="1203" t="s">
        <v>292</v>
      </c>
      <c r="B28" s="1204"/>
      <c r="C28" s="144"/>
    </row>
    <row r="29" spans="1:3" ht="19.899999999999999" customHeight="1" x14ac:dyDescent="0.2">
      <c r="A29" s="167" t="s">
        <v>293</v>
      </c>
      <c r="B29" s="168" t="s">
        <v>294</v>
      </c>
      <c r="C29" s="144"/>
    </row>
    <row r="30" spans="1:3" ht="19.899999999999999" customHeight="1" x14ac:dyDescent="0.2">
      <c r="A30" s="169"/>
      <c r="B30" s="168"/>
      <c r="C30" s="170"/>
    </row>
    <row r="40" spans="2:2" x14ac:dyDescent="0.2">
      <c r="B40" s="30" t="s">
        <v>97</v>
      </c>
    </row>
  </sheetData>
  <mergeCells count="5">
    <mergeCell ref="A2:C2"/>
    <mergeCell ref="A4:A5"/>
    <mergeCell ref="B4:B5"/>
    <mergeCell ref="C4:C5"/>
    <mergeCell ref="A28:B28"/>
  </mergeCells>
  <dataValidations count="2">
    <dataValidation allowBlank="1" showInputMessage="1" showErrorMessage="1" promptTitle="Súčet príjimov" prompt="Súčet príjimov" sqref="C4:C5"/>
    <dataValidation type="decimal" operator="greaterThanOrEqual" allowBlank="1" showErrorMessage="1" errorTitle="Zlý vstup" error="Zadaná hodnota musí byť nezáporné číslo!" sqref="C7:C9 C11:C12 C14:C16 C21:C22 C24:C25">
      <formula1>0</formula1>
    </dataValidation>
  </dataValidations>
  <pageMargins left="0.51181102362204722" right="0.51181102362204722" top="0.51181102362204722" bottom="0.51181102362204722" header="0.31496062992125984" footer="0.31496062992125984"/>
  <pageSetup paperSize="9" scale="80" orientation="portrait" horizontalDpi="4294967294" verticalDpi="4294967294" r:id="rId1"/>
  <headerFooter>
    <oddHeader>&amp;C&amp;8Záverečný účet Mesta Nová Dubnica za rok 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7"/>
  <sheetViews>
    <sheetView topLeftCell="A17" workbookViewId="0">
      <selection activeCell="E22" sqref="E22"/>
    </sheetView>
  </sheetViews>
  <sheetFormatPr defaultRowHeight="12.75" x14ac:dyDescent="0.2"/>
  <cols>
    <col min="1" max="1" width="9.140625" style="30"/>
    <col min="2" max="2" width="58.5703125" style="30" customWidth="1"/>
    <col min="3" max="5" width="11.7109375" style="30" customWidth="1"/>
    <col min="6" max="16384" width="9.140625" style="30"/>
  </cols>
  <sheetData>
    <row r="1" spans="1:5" x14ac:dyDescent="0.2">
      <c r="A1" s="1205" t="s">
        <v>268</v>
      </c>
      <c r="B1" s="1207" t="s">
        <v>532</v>
      </c>
      <c r="C1" s="1205" t="s">
        <v>533</v>
      </c>
      <c r="D1" s="1205" t="s">
        <v>534</v>
      </c>
      <c r="E1" s="1205" t="s">
        <v>535</v>
      </c>
    </row>
    <row r="2" spans="1:5" x14ac:dyDescent="0.2">
      <c r="A2" s="1206"/>
      <c r="B2" s="1208"/>
      <c r="C2" s="1206"/>
      <c r="D2" s="1206"/>
      <c r="E2" s="1206"/>
    </row>
    <row r="3" spans="1:5" ht="13.5" thickBot="1" x14ac:dyDescent="0.25">
      <c r="A3" s="1206"/>
      <c r="B3" s="1208"/>
      <c r="C3" s="1206"/>
      <c r="D3" s="1206"/>
      <c r="E3" s="1206"/>
    </row>
    <row r="4" spans="1:5" ht="13.5" thickBot="1" x14ac:dyDescent="0.25">
      <c r="A4" s="227">
        <v>1</v>
      </c>
      <c r="B4" s="228">
        <v>2</v>
      </c>
      <c r="C4" s="227">
        <v>3</v>
      </c>
      <c r="D4" s="227">
        <v>4</v>
      </c>
      <c r="E4" s="227">
        <v>5</v>
      </c>
    </row>
    <row r="5" spans="1:5" x14ac:dyDescent="0.2">
      <c r="A5" s="229">
        <v>141</v>
      </c>
      <c r="B5" s="230" t="s">
        <v>536</v>
      </c>
      <c r="C5" s="231">
        <v>3243844.92</v>
      </c>
      <c r="D5" s="231">
        <v>3154935.8</v>
      </c>
      <c r="E5" s="231">
        <f>SUM(C5-D5)</f>
        <v>88909.120000000112</v>
      </c>
    </row>
    <row r="6" spans="1:5" x14ac:dyDescent="0.2">
      <c r="A6" s="232">
        <v>142</v>
      </c>
      <c r="B6" s="98" t="s">
        <v>537</v>
      </c>
      <c r="C6" s="223">
        <v>0</v>
      </c>
      <c r="D6" s="223">
        <v>0</v>
      </c>
      <c r="E6" s="231">
        <f t="shared" ref="E6:E20" si="0">SUM(C6-D6)</f>
        <v>0</v>
      </c>
    </row>
    <row r="7" spans="1:5" x14ac:dyDescent="0.2">
      <c r="A7" s="232">
        <v>144</v>
      </c>
      <c r="B7" s="98" t="s">
        <v>538</v>
      </c>
      <c r="C7" s="223">
        <v>1013.21</v>
      </c>
      <c r="D7" s="223">
        <v>2665.01</v>
      </c>
      <c r="E7" s="231">
        <f t="shared" si="0"/>
        <v>-1651.8000000000002</v>
      </c>
    </row>
    <row r="8" spans="1:5" x14ac:dyDescent="0.2">
      <c r="A8" s="232">
        <v>145</v>
      </c>
      <c r="B8" s="98" t="s">
        <v>539</v>
      </c>
      <c r="C8" s="223">
        <v>0</v>
      </c>
      <c r="D8" s="223">
        <v>0</v>
      </c>
      <c r="E8" s="231">
        <f t="shared" si="0"/>
        <v>0</v>
      </c>
    </row>
    <row r="9" spans="1:5" x14ac:dyDescent="0.2">
      <c r="A9" s="232">
        <v>146</v>
      </c>
      <c r="B9" s="98" t="s">
        <v>540</v>
      </c>
      <c r="C9" s="223">
        <v>0</v>
      </c>
      <c r="D9" s="223">
        <v>0</v>
      </c>
      <c r="E9" s="231">
        <f t="shared" si="0"/>
        <v>0</v>
      </c>
    </row>
    <row r="10" spans="1:5" x14ac:dyDescent="0.2">
      <c r="A10" s="232">
        <v>149</v>
      </c>
      <c r="B10" s="98" t="s">
        <v>541</v>
      </c>
      <c r="C10" s="223">
        <v>0</v>
      </c>
      <c r="D10" s="223">
        <v>0</v>
      </c>
      <c r="E10" s="231">
        <f t="shared" si="0"/>
        <v>0</v>
      </c>
    </row>
    <row r="11" spans="1:5" x14ac:dyDescent="0.2">
      <c r="A11" s="232">
        <v>152</v>
      </c>
      <c r="B11" s="98" t="s">
        <v>542</v>
      </c>
      <c r="C11" s="223">
        <v>529420.91</v>
      </c>
      <c r="D11" s="223">
        <v>1102051.1399999999</v>
      </c>
      <c r="E11" s="231">
        <f t="shared" si="0"/>
        <v>-572630.22999999986</v>
      </c>
    </row>
    <row r="12" spans="1:5" x14ac:dyDescent="0.2">
      <c r="A12" s="232">
        <v>154</v>
      </c>
      <c r="B12" s="98" t="s">
        <v>543</v>
      </c>
      <c r="C12" s="223">
        <v>2215.1999999999998</v>
      </c>
      <c r="D12" s="223">
        <v>7550.25</v>
      </c>
      <c r="E12" s="231">
        <f t="shared" si="0"/>
        <v>-5335.05</v>
      </c>
    </row>
    <row r="13" spans="1:5" x14ac:dyDescent="0.2">
      <c r="A13" s="232">
        <v>155</v>
      </c>
      <c r="B13" s="98" t="s">
        <v>544</v>
      </c>
      <c r="C13" s="223">
        <v>166274.37</v>
      </c>
      <c r="D13" s="223">
        <v>148157.16</v>
      </c>
      <c r="E13" s="231">
        <f t="shared" si="0"/>
        <v>18117.209999999992</v>
      </c>
    </row>
    <row r="14" spans="1:5" x14ac:dyDescent="0.2">
      <c r="A14" s="232">
        <v>156</v>
      </c>
      <c r="B14" s="98" t="s">
        <v>545</v>
      </c>
      <c r="C14" s="223">
        <v>0</v>
      </c>
      <c r="D14" s="223">
        <v>0</v>
      </c>
      <c r="E14" s="231">
        <f t="shared" si="0"/>
        <v>0</v>
      </c>
    </row>
    <row r="15" spans="1:5" x14ac:dyDescent="0.2">
      <c r="A15" s="232">
        <v>157</v>
      </c>
      <c r="B15" s="98" t="s">
        <v>539</v>
      </c>
      <c r="C15" s="223">
        <v>0</v>
      </c>
      <c r="D15" s="223">
        <v>0</v>
      </c>
      <c r="E15" s="231">
        <f t="shared" si="0"/>
        <v>0</v>
      </c>
    </row>
    <row r="16" spans="1:5" x14ac:dyDescent="0.2">
      <c r="A16" s="232">
        <v>160</v>
      </c>
      <c r="B16" s="98" t="s">
        <v>541</v>
      </c>
      <c r="C16" s="223">
        <v>37625.839999999997</v>
      </c>
      <c r="D16" s="223">
        <v>9039.19</v>
      </c>
      <c r="E16" s="231">
        <f t="shared" si="0"/>
        <v>28586.649999999994</v>
      </c>
    </row>
    <row r="17" spans="1:5" x14ac:dyDescent="0.2">
      <c r="A17" s="232">
        <v>161</v>
      </c>
      <c r="B17" s="98" t="s">
        <v>546</v>
      </c>
      <c r="C17" s="223">
        <v>0</v>
      </c>
      <c r="D17" s="223">
        <v>0</v>
      </c>
      <c r="E17" s="231">
        <f t="shared" si="0"/>
        <v>0</v>
      </c>
    </row>
    <row r="18" spans="1:5" x14ac:dyDescent="0.2">
      <c r="A18" s="232">
        <v>163</v>
      </c>
      <c r="B18" s="98" t="s">
        <v>547</v>
      </c>
      <c r="C18" s="223">
        <v>95109.3</v>
      </c>
      <c r="D18" s="223">
        <v>82341.259999999995</v>
      </c>
      <c r="E18" s="231">
        <f t="shared" si="0"/>
        <v>12768.040000000008</v>
      </c>
    </row>
    <row r="19" spans="1:5" x14ac:dyDescent="0.2">
      <c r="A19" s="232">
        <v>164</v>
      </c>
      <c r="B19" s="98" t="s">
        <v>548</v>
      </c>
      <c r="C19" s="223">
        <v>547.09</v>
      </c>
      <c r="D19" s="223">
        <v>377.69</v>
      </c>
      <c r="E19" s="231">
        <f t="shared" si="0"/>
        <v>169.40000000000003</v>
      </c>
    </row>
    <row r="20" spans="1:5" ht="13.5" thickBot="1" x14ac:dyDescent="0.25">
      <c r="A20" s="233">
        <v>169</v>
      </c>
      <c r="B20" s="74" t="s">
        <v>549</v>
      </c>
      <c r="C20" s="234">
        <v>0</v>
      </c>
      <c r="D20" s="234">
        <v>0</v>
      </c>
      <c r="E20" s="231">
        <f t="shared" si="0"/>
        <v>0</v>
      </c>
    </row>
    <row r="21" spans="1:5" ht="13.5" thickBot="1" x14ac:dyDescent="0.25">
      <c r="A21" s="111"/>
      <c r="B21" s="99" t="s">
        <v>550</v>
      </c>
      <c r="C21" s="235">
        <f>SUM(C5:C20)</f>
        <v>4076050.84</v>
      </c>
      <c r="D21" s="235">
        <f>SUM(D5:D20)</f>
        <v>4507117.5</v>
      </c>
      <c r="E21" s="236">
        <f>SUM(E5:E20)</f>
        <v>-431066.65999999968</v>
      </c>
    </row>
    <row r="22" spans="1:5" x14ac:dyDescent="0.2">
      <c r="E22" s="29"/>
    </row>
    <row r="24" spans="1:5" ht="13.5" thickBot="1" x14ac:dyDescent="0.25"/>
    <row r="25" spans="1:5" x14ac:dyDescent="0.2">
      <c r="A25" s="1205" t="s">
        <v>268</v>
      </c>
      <c r="B25" s="1207" t="s">
        <v>551</v>
      </c>
      <c r="C25" s="1205" t="s">
        <v>533</v>
      </c>
      <c r="D25" s="1205" t="s">
        <v>534</v>
      </c>
      <c r="E25" s="1205" t="s">
        <v>535</v>
      </c>
    </row>
    <row r="26" spans="1:5" x14ac:dyDescent="0.2">
      <c r="A26" s="1206"/>
      <c r="B26" s="1208"/>
      <c r="C26" s="1206"/>
      <c r="D26" s="1206"/>
      <c r="E26" s="1206"/>
    </row>
    <row r="27" spans="1:5" ht="13.5" thickBot="1" x14ac:dyDescent="0.25">
      <c r="A27" s="1206"/>
      <c r="B27" s="1208"/>
      <c r="C27" s="1206"/>
      <c r="D27" s="1206"/>
      <c r="E27" s="1206"/>
    </row>
    <row r="28" spans="1:5" ht="13.5" thickBot="1" x14ac:dyDescent="0.25">
      <c r="A28" s="227">
        <v>1</v>
      </c>
      <c r="B28" s="237">
        <v>2</v>
      </c>
      <c r="C28" s="227">
        <v>3</v>
      </c>
      <c r="D28" s="237">
        <v>4</v>
      </c>
      <c r="E28" s="227">
        <v>5</v>
      </c>
    </row>
    <row r="29" spans="1:5" x14ac:dyDescent="0.2">
      <c r="A29" s="224">
        <v>10</v>
      </c>
      <c r="B29" s="238" t="s">
        <v>552</v>
      </c>
      <c r="C29" s="231">
        <v>0</v>
      </c>
      <c r="D29" s="231">
        <v>0</v>
      </c>
      <c r="E29" s="231">
        <f>SUM(C29-D29)</f>
        <v>0</v>
      </c>
    </row>
    <row r="30" spans="1:5" x14ac:dyDescent="0.2">
      <c r="A30" s="222">
        <v>23</v>
      </c>
      <c r="B30" s="239" t="s">
        <v>553</v>
      </c>
      <c r="C30" s="223">
        <v>0</v>
      </c>
      <c r="D30" s="223">
        <v>0</v>
      </c>
      <c r="E30" s="231">
        <f t="shared" ref="E30:E44" si="1">SUM(C30-D30)</f>
        <v>0</v>
      </c>
    </row>
    <row r="31" spans="1:5" x14ac:dyDescent="0.2">
      <c r="A31" s="222">
        <v>32</v>
      </c>
      <c r="B31" s="239" t="s">
        <v>554</v>
      </c>
      <c r="C31" s="223">
        <v>0</v>
      </c>
      <c r="D31" s="223">
        <v>0</v>
      </c>
      <c r="E31" s="231">
        <f t="shared" si="1"/>
        <v>0</v>
      </c>
    </row>
    <row r="32" spans="1:5" x14ac:dyDescent="0.2">
      <c r="A32" s="222">
        <v>49</v>
      </c>
      <c r="B32" s="239" t="s">
        <v>555</v>
      </c>
      <c r="C32" s="223">
        <v>0</v>
      </c>
      <c r="D32" s="223">
        <v>0</v>
      </c>
      <c r="E32" s="231">
        <f t="shared" si="1"/>
        <v>0</v>
      </c>
    </row>
    <row r="33" spans="1:5" x14ac:dyDescent="0.2">
      <c r="A33" s="222">
        <v>51</v>
      </c>
      <c r="B33" s="239" t="s">
        <v>556</v>
      </c>
      <c r="C33" s="223">
        <v>0</v>
      </c>
      <c r="D33" s="223">
        <v>0</v>
      </c>
      <c r="E33" s="231">
        <f t="shared" si="1"/>
        <v>0</v>
      </c>
    </row>
    <row r="34" spans="1:5" x14ac:dyDescent="0.2">
      <c r="A34" s="222">
        <v>52</v>
      </c>
      <c r="B34" s="239" t="s">
        <v>557</v>
      </c>
      <c r="C34" s="223">
        <v>0</v>
      </c>
      <c r="D34" s="223">
        <v>0</v>
      </c>
      <c r="E34" s="231">
        <f t="shared" si="1"/>
        <v>0</v>
      </c>
    </row>
    <row r="35" spans="1:5" x14ac:dyDescent="0.2">
      <c r="A35" s="222">
        <v>53</v>
      </c>
      <c r="B35" s="239" t="s">
        <v>558</v>
      </c>
      <c r="C35" s="223">
        <v>0</v>
      </c>
      <c r="D35" s="223">
        <v>0</v>
      </c>
      <c r="E35" s="231">
        <f t="shared" si="1"/>
        <v>0</v>
      </c>
    </row>
    <row r="36" spans="1:5" x14ac:dyDescent="0.2">
      <c r="A36" s="222">
        <v>56</v>
      </c>
      <c r="B36" s="239" t="s">
        <v>559</v>
      </c>
      <c r="C36" s="223">
        <v>0</v>
      </c>
      <c r="D36" s="223">
        <v>0</v>
      </c>
      <c r="E36" s="231">
        <f t="shared" si="1"/>
        <v>0</v>
      </c>
    </row>
    <row r="37" spans="1:5" x14ac:dyDescent="0.2">
      <c r="A37" s="222">
        <v>57</v>
      </c>
      <c r="B37" s="239" t="s">
        <v>560</v>
      </c>
      <c r="C37" s="223">
        <v>0</v>
      </c>
      <c r="D37" s="223">
        <v>0</v>
      </c>
      <c r="E37" s="231">
        <f t="shared" si="1"/>
        <v>0</v>
      </c>
    </row>
    <row r="38" spans="1:5" x14ac:dyDescent="0.2">
      <c r="A38" s="222">
        <v>59</v>
      </c>
      <c r="B38" s="239" t="s">
        <v>561</v>
      </c>
      <c r="C38" s="223">
        <v>0</v>
      </c>
      <c r="D38" s="223">
        <v>0</v>
      </c>
      <c r="E38" s="231">
        <f t="shared" si="1"/>
        <v>0</v>
      </c>
    </row>
    <row r="39" spans="1:5" x14ac:dyDescent="0.2">
      <c r="A39" s="222">
        <v>61</v>
      </c>
      <c r="B39" s="239" t="s">
        <v>562</v>
      </c>
      <c r="C39" s="223">
        <v>0</v>
      </c>
      <c r="D39" s="223">
        <v>0</v>
      </c>
      <c r="E39" s="231">
        <f t="shared" si="1"/>
        <v>0</v>
      </c>
    </row>
    <row r="40" spans="1:5" x14ac:dyDescent="0.2">
      <c r="A40" s="222">
        <v>63</v>
      </c>
      <c r="B40" s="239" t="s">
        <v>556</v>
      </c>
      <c r="C40" s="223">
        <v>0</v>
      </c>
      <c r="D40" s="223">
        <v>0</v>
      </c>
      <c r="E40" s="231">
        <f t="shared" si="1"/>
        <v>0</v>
      </c>
    </row>
    <row r="41" spans="1:5" x14ac:dyDescent="0.2">
      <c r="A41" s="222">
        <v>64</v>
      </c>
      <c r="B41" s="239" t="s">
        <v>563</v>
      </c>
      <c r="C41" s="223">
        <v>796.65</v>
      </c>
      <c r="D41" s="223">
        <v>796.65</v>
      </c>
      <c r="E41" s="231">
        <f t="shared" si="1"/>
        <v>0</v>
      </c>
    </row>
    <row r="42" spans="1:5" x14ac:dyDescent="0.2">
      <c r="A42" s="222">
        <v>65</v>
      </c>
      <c r="B42" s="239" t="s">
        <v>557</v>
      </c>
      <c r="C42" s="223">
        <v>0</v>
      </c>
      <c r="D42" s="223">
        <v>0</v>
      </c>
      <c r="E42" s="231">
        <f t="shared" si="1"/>
        <v>0</v>
      </c>
    </row>
    <row r="43" spans="1:5" x14ac:dyDescent="0.2">
      <c r="A43" s="222">
        <v>66</v>
      </c>
      <c r="B43" s="239" t="s">
        <v>564</v>
      </c>
      <c r="C43" s="223">
        <v>0</v>
      </c>
      <c r="D43" s="223">
        <v>0</v>
      </c>
      <c r="E43" s="231">
        <f t="shared" si="1"/>
        <v>0</v>
      </c>
    </row>
    <row r="44" spans="1:5" x14ac:dyDescent="0.2">
      <c r="A44" s="1209">
        <v>68</v>
      </c>
      <c r="B44" s="1210" t="s">
        <v>565</v>
      </c>
      <c r="C44" s="1211">
        <v>15285.29</v>
      </c>
      <c r="D44" s="1211">
        <v>35937.699999999997</v>
      </c>
      <c r="E44" s="1213">
        <f t="shared" si="1"/>
        <v>-20652.409999999996</v>
      </c>
    </row>
    <row r="45" spans="1:5" x14ac:dyDescent="0.2">
      <c r="A45" s="1209"/>
      <c r="B45" s="1210"/>
      <c r="C45" s="1212"/>
      <c r="D45" s="1212"/>
      <c r="E45" s="1213"/>
    </row>
    <row r="46" spans="1:5" x14ac:dyDescent="0.2">
      <c r="A46" s="222">
        <v>69</v>
      </c>
      <c r="B46" s="239" t="s">
        <v>566</v>
      </c>
      <c r="C46" s="223">
        <v>14754.95</v>
      </c>
      <c r="D46" s="223">
        <v>17765.82</v>
      </c>
      <c r="E46" s="223">
        <f>SUM(C46-D46)</f>
        <v>-3010.869999999999</v>
      </c>
    </row>
    <row r="47" spans="1:5" x14ac:dyDescent="0.2">
      <c r="A47" s="222">
        <v>70</v>
      </c>
      <c r="B47" s="239" t="s">
        <v>558</v>
      </c>
      <c r="C47" s="41">
        <v>0</v>
      </c>
      <c r="D47" s="41">
        <v>0</v>
      </c>
      <c r="E47" s="223">
        <f t="shared" ref="E47:E55" si="2">SUM(C47-D47)</f>
        <v>0</v>
      </c>
    </row>
    <row r="48" spans="1:5" x14ac:dyDescent="0.2">
      <c r="A48" s="222">
        <v>75</v>
      </c>
      <c r="B48" s="239" t="s">
        <v>567</v>
      </c>
      <c r="C48" s="223">
        <v>0</v>
      </c>
      <c r="D48" s="223">
        <v>0</v>
      </c>
      <c r="E48" s="223">
        <f t="shared" si="2"/>
        <v>0</v>
      </c>
    </row>
    <row r="49" spans="1:5" x14ac:dyDescent="0.2">
      <c r="A49" s="222">
        <v>78</v>
      </c>
      <c r="B49" s="239" t="s">
        <v>559</v>
      </c>
      <c r="C49" s="223">
        <v>0</v>
      </c>
      <c r="D49" s="223">
        <v>0</v>
      </c>
      <c r="E49" s="223">
        <f t="shared" si="2"/>
        <v>0</v>
      </c>
    </row>
    <row r="50" spans="1:5" x14ac:dyDescent="0.2">
      <c r="A50" s="222">
        <v>79</v>
      </c>
      <c r="B50" s="239" t="s">
        <v>560</v>
      </c>
      <c r="C50" s="223">
        <v>0</v>
      </c>
      <c r="D50" s="223">
        <v>0</v>
      </c>
      <c r="E50" s="223">
        <f t="shared" si="2"/>
        <v>0</v>
      </c>
    </row>
    <row r="51" spans="1:5" x14ac:dyDescent="0.2">
      <c r="A51" s="222">
        <v>81</v>
      </c>
      <c r="B51" s="239" t="s">
        <v>561</v>
      </c>
      <c r="C51" s="223">
        <v>14833.78</v>
      </c>
      <c r="D51" s="223">
        <v>221.99</v>
      </c>
      <c r="E51" s="223">
        <f t="shared" si="2"/>
        <v>14611.79</v>
      </c>
    </row>
    <row r="52" spans="1:5" x14ac:dyDescent="0.2">
      <c r="A52" s="222">
        <v>96</v>
      </c>
      <c r="B52" s="239" t="s">
        <v>568</v>
      </c>
      <c r="C52" s="223">
        <v>0</v>
      </c>
      <c r="D52" s="223">
        <v>0</v>
      </c>
      <c r="E52" s="223">
        <f t="shared" si="2"/>
        <v>0</v>
      </c>
    </row>
    <row r="53" spans="1:5" x14ac:dyDescent="0.2">
      <c r="A53" s="222">
        <v>111</v>
      </c>
      <c r="B53" s="239" t="s">
        <v>569</v>
      </c>
      <c r="C53" s="223">
        <v>43221.32</v>
      </c>
      <c r="D53" s="223">
        <v>31957.42</v>
      </c>
      <c r="E53" s="223">
        <f t="shared" si="2"/>
        <v>11263.900000000001</v>
      </c>
    </row>
    <row r="54" spans="1:5" x14ac:dyDescent="0.2">
      <c r="A54" s="222">
        <v>112</v>
      </c>
      <c r="B54" s="239" t="s">
        <v>570</v>
      </c>
      <c r="C54" s="223">
        <v>0</v>
      </c>
      <c r="D54" s="223">
        <v>0</v>
      </c>
      <c r="E54" s="223">
        <f t="shared" si="2"/>
        <v>0</v>
      </c>
    </row>
    <row r="55" spans="1:5" ht="13.5" thickBot="1" x14ac:dyDescent="0.25">
      <c r="A55" s="240">
        <v>113</v>
      </c>
      <c r="B55" s="241" t="s">
        <v>571</v>
      </c>
      <c r="C55" s="234">
        <v>300</v>
      </c>
      <c r="D55" s="234">
        <v>1238</v>
      </c>
      <c r="E55" s="223">
        <f t="shared" si="2"/>
        <v>-938</v>
      </c>
    </row>
    <row r="56" spans="1:5" ht="13.5" thickBot="1" x14ac:dyDescent="0.25">
      <c r="A56" s="111"/>
      <c r="B56" s="242" t="s">
        <v>572</v>
      </c>
      <c r="C56" s="235">
        <f>SUM(C29:C55)</f>
        <v>89191.989999999991</v>
      </c>
      <c r="D56" s="235">
        <f>SUM(D29:D55)</f>
        <v>87917.579999999987</v>
      </c>
      <c r="E56" s="235">
        <f>SUM(E29:E55)</f>
        <v>1274.4100000000071</v>
      </c>
    </row>
    <row r="57" spans="1:5" x14ac:dyDescent="0.2">
      <c r="E57" s="29"/>
    </row>
  </sheetData>
  <mergeCells count="15">
    <mergeCell ref="A44:A45"/>
    <mergeCell ref="B44:B45"/>
    <mergeCell ref="C44:C45"/>
    <mergeCell ref="D44:D45"/>
    <mergeCell ref="E44:E45"/>
    <mergeCell ref="A1:A3"/>
    <mergeCell ref="B1:B3"/>
    <mergeCell ref="C1:C3"/>
    <mergeCell ref="D1:D3"/>
    <mergeCell ref="E1:E3"/>
    <mergeCell ref="A25:A27"/>
    <mergeCell ref="B25:B27"/>
    <mergeCell ref="C25:C27"/>
    <mergeCell ref="D25:D27"/>
    <mergeCell ref="E25:E27"/>
  </mergeCells>
  <pageMargins left="0.11811023622047245" right="0.11811023622047245" top="0.11811023622047245" bottom="0.11811023622047245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C57"/>
  <sheetViews>
    <sheetView workbookViewId="0">
      <selection activeCell="B47" sqref="B47"/>
    </sheetView>
  </sheetViews>
  <sheetFormatPr defaultRowHeight="12.75" x14ac:dyDescent="0.2"/>
  <cols>
    <col min="1" max="1" width="12.7109375" style="244" customWidth="1"/>
    <col min="2" max="2" width="69.140625" style="30" customWidth="1"/>
    <col min="3" max="3" width="11.5703125" style="55" customWidth="1"/>
    <col min="4" max="4" width="9.140625" style="30" customWidth="1"/>
    <col min="5" max="5" width="11.28515625" style="30" bestFit="1" customWidth="1"/>
    <col min="6" max="16384" width="9.140625" style="30"/>
  </cols>
  <sheetData>
    <row r="2" spans="1:3" ht="15.75" x14ac:dyDescent="0.25">
      <c r="B2" s="54" t="s">
        <v>178</v>
      </c>
    </row>
    <row r="4" spans="1:3" s="56" customFormat="1" ht="13.5" x14ac:dyDescent="0.25">
      <c r="A4" s="244" t="s">
        <v>673</v>
      </c>
      <c r="B4" s="30" t="s">
        <v>674</v>
      </c>
      <c r="C4" s="55"/>
    </row>
    <row r="5" spans="1:3" s="56" customFormat="1" ht="13.5" x14ac:dyDescent="0.25">
      <c r="A5" s="244" t="s">
        <v>84</v>
      </c>
      <c r="B5" s="30" t="s">
        <v>472</v>
      </c>
      <c r="C5" s="55"/>
    </row>
    <row r="6" spans="1:3" s="56" customFormat="1" ht="13.5" x14ac:dyDescent="0.25">
      <c r="A6" s="244" t="s">
        <v>473</v>
      </c>
      <c r="B6" s="30" t="s">
        <v>474</v>
      </c>
      <c r="C6" s="55"/>
    </row>
    <row r="7" spans="1:3" s="56" customFormat="1" ht="13.5" customHeight="1" x14ac:dyDescent="0.25">
      <c r="A7" s="244" t="s">
        <v>116</v>
      </c>
      <c r="B7" s="30" t="s">
        <v>475</v>
      </c>
      <c r="C7" s="55"/>
    </row>
    <row r="8" spans="1:3" s="56" customFormat="1" ht="13.5" customHeight="1" x14ac:dyDescent="0.25">
      <c r="A8" s="244" t="s">
        <v>671</v>
      </c>
      <c r="B8" s="30" t="s">
        <v>672</v>
      </c>
      <c r="C8" s="55"/>
    </row>
    <row r="9" spans="1:3" s="56" customFormat="1" ht="13.5" x14ac:dyDescent="0.25">
      <c r="A9" s="244" t="s">
        <v>476</v>
      </c>
      <c r="B9" s="30" t="s">
        <v>477</v>
      </c>
      <c r="C9" s="225"/>
    </row>
    <row r="10" spans="1:3" s="56" customFormat="1" ht="12.75" customHeight="1" x14ac:dyDescent="0.25">
      <c r="A10" s="244" t="s">
        <v>908</v>
      </c>
      <c r="B10" s="30" t="s">
        <v>853</v>
      </c>
      <c r="C10" s="55"/>
    </row>
    <row r="11" spans="1:3" s="56" customFormat="1" ht="13.5" x14ac:dyDescent="0.25">
      <c r="A11" s="244" t="s">
        <v>434</v>
      </c>
      <c r="B11" s="30" t="s">
        <v>435</v>
      </c>
      <c r="C11" s="55"/>
    </row>
    <row r="12" spans="1:3" s="56" customFormat="1" ht="13.5" x14ac:dyDescent="0.25">
      <c r="A12" s="244" t="s">
        <v>478</v>
      </c>
      <c r="B12" s="30" t="s">
        <v>479</v>
      </c>
      <c r="C12" s="55"/>
    </row>
    <row r="13" spans="1:3" s="56" customFormat="1" ht="13.5" x14ac:dyDescent="0.25">
      <c r="A13" s="244" t="s">
        <v>480</v>
      </c>
      <c r="B13" s="30" t="s">
        <v>481</v>
      </c>
      <c r="C13" s="55"/>
    </row>
    <row r="14" spans="1:3" s="56" customFormat="1" ht="13.5" x14ac:dyDescent="0.25">
      <c r="A14" s="244" t="s">
        <v>482</v>
      </c>
      <c r="B14" s="30" t="s">
        <v>239</v>
      </c>
      <c r="C14" s="55"/>
    </row>
    <row r="15" spans="1:3" s="56" customFormat="1" ht="13.5" x14ac:dyDescent="0.25">
      <c r="A15" s="244" t="s">
        <v>483</v>
      </c>
      <c r="B15" s="30" t="s">
        <v>484</v>
      </c>
      <c r="C15" s="55"/>
    </row>
    <row r="16" spans="1:3" x14ac:dyDescent="0.2">
      <c r="A16" s="244" t="s">
        <v>485</v>
      </c>
      <c r="B16" s="30" t="s">
        <v>486</v>
      </c>
    </row>
    <row r="17" spans="1:3" ht="13.5" x14ac:dyDescent="0.25">
      <c r="A17" s="244" t="s">
        <v>487</v>
      </c>
      <c r="B17" s="30" t="s">
        <v>488</v>
      </c>
      <c r="C17" s="225"/>
    </row>
    <row r="18" spans="1:3" ht="13.5" x14ac:dyDescent="0.25">
      <c r="A18" s="244" t="s">
        <v>489</v>
      </c>
      <c r="B18" s="30" t="s">
        <v>909</v>
      </c>
      <c r="C18" s="225"/>
    </row>
    <row r="19" spans="1:3" x14ac:dyDescent="0.2">
      <c r="A19" s="244" t="s">
        <v>901</v>
      </c>
      <c r="B19" s="30" t="s">
        <v>490</v>
      </c>
    </row>
    <row r="20" spans="1:3" x14ac:dyDescent="0.2">
      <c r="A20" s="244" t="s">
        <v>903</v>
      </c>
      <c r="B20" s="30" t="s">
        <v>904</v>
      </c>
    </row>
    <row r="21" spans="1:3" x14ac:dyDescent="0.2">
      <c r="A21" s="244" t="s">
        <v>902</v>
      </c>
      <c r="B21" s="30" t="s">
        <v>491</v>
      </c>
    </row>
    <row r="22" spans="1:3" x14ac:dyDescent="0.2">
      <c r="A22" s="244" t="s">
        <v>841</v>
      </c>
      <c r="B22" s="30" t="s">
        <v>905</v>
      </c>
    </row>
    <row r="23" spans="1:3" x14ac:dyDescent="0.2">
      <c r="A23" s="244" t="s">
        <v>906</v>
      </c>
      <c r="B23" s="30" t="s">
        <v>907</v>
      </c>
    </row>
    <row r="24" spans="1:3" x14ac:dyDescent="0.2">
      <c r="A24" s="244" t="s">
        <v>492</v>
      </c>
      <c r="B24" s="30" t="s">
        <v>493</v>
      </c>
    </row>
    <row r="25" spans="1:3" ht="13.5" x14ac:dyDescent="0.25">
      <c r="A25" s="244" t="s">
        <v>494</v>
      </c>
      <c r="B25" s="30" t="s">
        <v>495</v>
      </c>
      <c r="C25" s="225"/>
    </row>
    <row r="26" spans="1:3" x14ac:dyDescent="0.2">
      <c r="A26" s="244" t="s">
        <v>496</v>
      </c>
      <c r="B26" s="30" t="s">
        <v>497</v>
      </c>
    </row>
    <row r="27" spans="1:3" ht="13.5" x14ac:dyDescent="0.25">
      <c r="A27" s="244" t="s">
        <v>498</v>
      </c>
      <c r="B27" s="30" t="s">
        <v>499</v>
      </c>
      <c r="C27" s="225"/>
    </row>
    <row r="28" spans="1:3" ht="13.5" x14ac:dyDescent="0.25">
      <c r="A28" s="244" t="s">
        <v>119</v>
      </c>
      <c r="B28" s="30" t="s">
        <v>501</v>
      </c>
      <c r="C28" s="225"/>
    </row>
    <row r="29" spans="1:3" ht="13.5" x14ac:dyDescent="0.25">
      <c r="A29" s="244" t="s">
        <v>675</v>
      </c>
      <c r="B29" s="30" t="s">
        <v>500</v>
      </c>
      <c r="C29" s="225"/>
    </row>
    <row r="30" spans="1:3" x14ac:dyDescent="0.2">
      <c r="A30" s="244" t="s">
        <v>502</v>
      </c>
      <c r="B30" s="30" t="s">
        <v>503</v>
      </c>
    </row>
    <row r="31" spans="1:3" x14ac:dyDescent="0.2">
      <c r="A31" s="244" t="s">
        <v>436</v>
      </c>
      <c r="B31" s="30" t="s">
        <v>504</v>
      </c>
    </row>
    <row r="32" spans="1:3" x14ac:dyDescent="0.2">
      <c r="A32" s="244" t="s">
        <v>122</v>
      </c>
      <c r="B32" s="30" t="s">
        <v>505</v>
      </c>
    </row>
    <row r="33" spans="1:3" ht="13.5" x14ac:dyDescent="0.25">
      <c r="A33" s="244" t="s">
        <v>676</v>
      </c>
      <c r="B33" s="30" t="s">
        <v>507</v>
      </c>
      <c r="C33" s="225"/>
    </row>
    <row r="34" spans="1:3" x14ac:dyDescent="0.2">
      <c r="A34" s="244" t="s">
        <v>506</v>
      </c>
      <c r="B34" s="30" t="s">
        <v>508</v>
      </c>
    </row>
    <row r="35" spans="1:3" x14ac:dyDescent="0.2">
      <c r="A35" s="244" t="s">
        <v>437</v>
      </c>
      <c r="B35" s="30" t="s">
        <v>438</v>
      </c>
    </row>
    <row r="36" spans="1:3" x14ac:dyDescent="0.2">
      <c r="A36" s="244" t="s">
        <v>509</v>
      </c>
      <c r="B36" s="30" t="s">
        <v>510</v>
      </c>
    </row>
    <row r="37" spans="1:3" x14ac:dyDescent="0.2">
      <c r="A37" s="244" t="s">
        <v>509</v>
      </c>
      <c r="B37" s="30" t="s">
        <v>511</v>
      </c>
    </row>
    <row r="38" spans="1:3" ht="13.5" x14ac:dyDescent="0.25">
      <c r="A38" s="244" t="s">
        <v>512</v>
      </c>
      <c r="B38" s="30" t="s">
        <v>513</v>
      </c>
      <c r="C38" s="225"/>
    </row>
    <row r="39" spans="1:3" x14ac:dyDescent="0.2">
      <c r="A39" s="244" t="s">
        <v>514</v>
      </c>
      <c r="B39" s="30" t="s">
        <v>515</v>
      </c>
    </row>
    <row r="40" spans="1:3" ht="13.5" x14ac:dyDescent="0.25">
      <c r="A40" s="244" t="s">
        <v>439</v>
      </c>
      <c r="B40" s="30" t="s">
        <v>440</v>
      </c>
      <c r="C40" s="225"/>
    </row>
    <row r="41" spans="1:3" ht="13.5" x14ac:dyDescent="0.25">
      <c r="A41" s="244" t="s">
        <v>1002</v>
      </c>
      <c r="B41" s="30" t="s">
        <v>1087</v>
      </c>
      <c r="C41" s="225"/>
    </row>
    <row r="42" spans="1:3" x14ac:dyDescent="0.2">
      <c r="A42" s="244" t="s">
        <v>516</v>
      </c>
      <c r="B42" s="30" t="s">
        <v>517</v>
      </c>
    </row>
    <row r="43" spans="1:3" x14ac:dyDescent="0.2">
      <c r="A43" s="244" t="s">
        <v>441</v>
      </c>
      <c r="B43" s="30" t="s">
        <v>442</v>
      </c>
    </row>
    <row r="44" spans="1:3" x14ac:dyDescent="0.2">
      <c r="A44" s="244" t="s">
        <v>257</v>
      </c>
      <c r="B44" s="30" t="s">
        <v>670</v>
      </c>
    </row>
    <row r="45" spans="1:3" x14ac:dyDescent="0.2">
      <c r="A45" s="244" t="s">
        <v>121</v>
      </c>
      <c r="B45" s="30" t="s">
        <v>518</v>
      </c>
    </row>
    <row r="46" spans="1:3" x14ac:dyDescent="0.2">
      <c r="A46" s="244" t="s">
        <v>519</v>
      </c>
      <c r="B46" s="30" t="s">
        <v>520</v>
      </c>
    </row>
    <row r="47" spans="1:3" x14ac:dyDescent="0.2">
      <c r="A47" s="244" t="s">
        <v>444</v>
      </c>
      <c r="B47" s="30" t="s">
        <v>445</v>
      </c>
    </row>
    <row r="48" spans="1:3" x14ac:dyDescent="0.2">
      <c r="A48" s="244" t="s">
        <v>521</v>
      </c>
      <c r="B48" s="30" t="s">
        <v>522</v>
      </c>
    </row>
    <row r="49" spans="1:3" ht="13.5" x14ac:dyDescent="0.25">
      <c r="A49" s="244" t="s">
        <v>523</v>
      </c>
      <c r="B49" s="30" t="s">
        <v>443</v>
      </c>
      <c r="C49" s="225"/>
    </row>
    <row r="50" spans="1:3" x14ac:dyDescent="0.2">
      <c r="A50" s="244" t="s">
        <v>524</v>
      </c>
      <c r="B50" s="30" t="s">
        <v>525</v>
      </c>
    </row>
    <row r="51" spans="1:3" x14ac:dyDescent="0.2">
      <c r="A51" s="244" t="s">
        <v>526</v>
      </c>
      <c r="B51" s="30" t="s">
        <v>527</v>
      </c>
    </row>
    <row r="52" spans="1:3" ht="13.5" x14ac:dyDescent="0.25">
      <c r="A52" s="244" t="s">
        <v>528</v>
      </c>
      <c r="B52" s="30" t="s">
        <v>529</v>
      </c>
      <c r="C52" s="225"/>
    </row>
    <row r="53" spans="1:3" x14ac:dyDescent="0.2">
      <c r="A53" s="244" t="s">
        <v>117</v>
      </c>
      <c r="B53" s="30" t="s">
        <v>44</v>
      </c>
    </row>
    <row r="54" spans="1:3" x14ac:dyDescent="0.2">
      <c r="A54" s="244" t="s">
        <v>118</v>
      </c>
      <c r="B54" s="30" t="s">
        <v>530</v>
      </c>
    </row>
    <row r="55" spans="1:3" x14ac:dyDescent="0.2">
      <c r="A55" s="244" t="s">
        <v>115</v>
      </c>
      <c r="B55" s="30" t="s">
        <v>531</v>
      </c>
    </row>
    <row r="56" spans="1:3" x14ac:dyDescent="0.2">
      <c r="A56" s="244" t="s">
        <v>919</v>
      </c>
      <c r="B56" s="30" t="s">
        <v>921</v>
      </c>
    </row>
    <row r="57" spans="1:3" x14ac:dyDescent="0.2">
      <c r="A57" s="244" t="s">
        <v>920</v>
      </c>
      <c r="B57" s="30" t="s">
        <v>922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&amp;C&amp;8Záverečný účet Mesta Nová Dubnica za rok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72"/>
  <sheetViews>
    <sheetView topLeftCell="A37" workbookViewId="0">
      <selection activeCell="F58" sqref="F58:G58"/>
    </sheetView>
  </sheetViews>
  <sheetFormatPr defaultRowHeight="12.75" x14ac:dyDescent="0.2"/>
  <cols>
    <col min="1" max="1" width="64.7109375" style="11" customWidth="1"/>
    <col min="2" max="2" width="18.7109375" style="16" customWidth="1"/>
    <col min="3" max="3" width="12.28515625" style="11" bestFit="1" customWidth="1"/>
    <col min="4" max="4" width="12.7109375" style="11" customWidth="1"/>
    <col min="5" max="16384" width="9.140625" style="11"/>
  </cols>
  <sheetData>
    <row r="2" spans="1:4" ht="15.75" x14ac:dyDescent="0.25">
      <c r="A2" s="14" t="s">
        <v>1145</v>
      </c>
    </row>
    <row r="3" spans="1:4" ht="15.75" x14ac:dyDescent="0.25">
      <c r="A3" s="14"/>
    </row>
    <row r="4" spans="1:4" ht="15.75" x14ac:dyDescent="0.25">
      <c r="A4" s="14"/>
    </row>
    <row r="5" spans="1:4" s="10" customFormat="1" x14ac:dyDescent="0.2">
      <c r="A5" s="10" t="s">
        <v>108</v>
      </c>
      <c r="B5" s="9">
        <f>SUM(B12+B6)</f>
        <v>1342199.76</v>
      </c>
      <c r="C5" s="9"/>
      <c r="D5" s="9"/>
    </row>
    <row r="6" spans="1:4" s="17" customFormat="1" x14ac:dyDescent="0.2">
      <c r="A6" s="17" t="s">
        <v>123</v>
      </c>
      <c r="B6" s="18">
        <f>SUM(B7+B9)</f>
        <v>104552.59</v>
      </c>
    </row>
    <row r="7" spans="1:4" s="20" customFormat="1" x14ac:dyDescent="0.2">
      <c r="A7" s="20" t="s">
        <v>249</v>
      </c>
      <c r="B7" s="19">
        <f>SUM(B8:B8)</f>
        <v>72597.149999999994</v>
      </c>
    </row>
    <row r="8" spans="1:4" x14ac:dyDescent="0.2">
      <c r="A8" s="11" t="s">
        <v>933</v>
      </c>
      <c r="B8" s="16">
        <v>72597.149999999994</v>
      </c>
    </row>
    <row r="9" spans="1:4" s="20" customFormat="1" x14ac:dyDescent="0.2">
      <c r="A9" s="20" t="s">
        <v>1024</v>
      </c>
      <c r="B9" s="19">
        <f>SUM(B10:B10)</f>
        <v>31955.439999999999</v>
      </c>
    </row>
    <row r="10" spans="1:4" x14ac:dyDescent="0.2">
      <c r="A10" s="11" t="s">
        <v>124</v>
      </c>
      <c r="B10" s="16">
        <v>31955.439999999999</v>
      </c>
      <c r="C10" s="16"/>
    </row>
    <row r="11" spans="1:4" x14ac:dyDescent="0.2">
      <c r="A11" s="20" t="s">
        <v>679</v>
      </c>
      <c r="B11" s="19">
        <f>SUM(B12)</f>
        <v>1237647.17</v>
      </c>
      <c r="C11" s="16"/>
    </row>
    <row r="12" spans="1:4" s="17" customFormat="1" x14ac:dyDescent="0.2">
      <c r="A12" s="17" t="s">
        <v>1025</v>
      </c>
      <c r="B12" s="18">
        <f>SUM(B13:B17)</f>
        <v>1237647.17</v>
      </c>
    </row>
    <row r="13" spans="1:4" x14ac:dyDescent="0.2">
      <c r="A13" s="769" t="s">
        <v>1147</v>
      </c>
      <c r="B13" s="16">
        <v>684741.69</v>
      </c>
    </row>
    <row r="14" spans="1:4" x14ac:dyDescent="0.2">
      <c r="A14" s="770"/>
    </row>
    <row r="15" spans="1:4" x14ac:dyDescent="0.2">
      <c r="A15" s="11" t="s">
        <v>1148</v>
      </c>
      <c r="B15" s="16">
        <v>324970.28999999998</v>
      </c>
    </row>
    <row r="16" spans="1:4" x14ac:dyDescent="0.2">
      <c r="A16" s="11" t="s">
        <v>1146</v>
      </c>
      <c r="B16" s="16">
        <v>211935.19</v>
      </c>
    </row>
    <row r="17" spans="1:5" x14ac:dyDescent="0.2">
      <c r="A17" s="11" t="s">
        <v>1427</v>
      </c>
      <c r="B17" s="16">
        <v>16000</v>
      </c>
      <c r="E17" s="11" t="s">
        <v>632</v>
      </c>
    </row>
    <row r="19" spans="1:5" s="10" customFormat="1" x14ac:dyDescent="0.2">
      <c r="A19" s="10" t="s">
        <v>0</v>
      </c>
      <c r="B19" s="9">
        <f>SUM(B20+B28+B40+B46+B48+B50+B53+B55+B57+B60+B26)</f>
        <v>2229633.399999999</v>
      </c>
      <c r="D19" s="9"/>
    </row>
    <row r="20" spans="1:5" s="17" customFormat="1" x14ac:dyDescent="0.2">
      <c r="A20" s="17" t="s">
        <v>637</v>
      </c>
      <c r="B20" s="18">
        <f>SUM(B21:B25)</f>
        <v>14994.07</v>
      </c>
      <c r="D20" s="18"/>
    </row>
    <row r="21" spans="1:5" x14ac:dyDescent="0.2">
      <c r="A21" s="11" t="s">
        <v>789</v>
      </c>
      <c r="B21" s="16">
        <v>1066.75</v>
      </c>
    </row>
    <row r="22" spans="1:5" x14ac:dyDescent="0.2">
      <c r="A22" s="11" t="s">
        <v>1149</v>
      </c>
      <c r="B22" s="16">
        <v>3590</v>
      </c>
    </row>
    <row r="23" spans="1:5" x14ac:dyDescent="0.2">
      <c r="A23" s="11" t="s">
        <v>1151</v>
      </c>
      <c r="B23" s="16">
        <v>3319.68</v>
      </c>
    </row>
    <row r="24" spans="1:5" x14ac:dyDescent="0.2">
      <c r="A24" s="11" t="s">
        <v>1150</v>
      </c>
      <c r="B24" s="16">
        <v>3350</v>
      </c>
    </row>
    <row r="25" spans="1:5" x14ac:dyDescent="0.2">
      <c r="A25" s="11" t="s">
        <v>761</v>
      </c>
      <c r="B25" s="16">
        <v>3667.64</v>
      </c>
    </row>
    <row r="26" spans="1:5" x14ac:dyDescent="0.2">
      <c r="A26" s="17" t="s">
        <v>1026</v>
      </c>
      <c r="B26" s="18">
        <f>SUM(B27:B27)</f>
        <v>7300</v>
      </c>
    </row>
    <row r="27" spans="1:5" x14ac:dyDescent="0.2">
      <c r="A27" s="11" t="s">
        <v>1152</v>
      </c>
      <c r="B27" s="16">
        <v>7300</v>
      </c>
    </row>
    <row r="28" spans="1:5" s="17" customFormat="1" x14ac:dyDescent="0.2">
      <c r="A28" s="17" t="s">
        <v>638</v>
      </c>
      <c r="B28" s="18">
        <f>SUM(B29:B39)</f>
        <v>912400.90999999992</v>
      </c>
    </row>
    <row r="29" spans="1:5" x14ac:dyDescent="0.2">
      <c r="A29" s="11" t="s">
        <v>580</v>
      </c>
      <c r="B29" s="16">
        <v>10050</v>
      </c>
      <c r="C29" s="16"/>
    </row>
    <row r="30" spans="1:5" x14ac:dyDescent="0.2">
      <c r="A30" s="11" t="s">
        <v>1155</v>
      </c>
      <c r="B30" s="16">
        <v>4605</v>
      </c>
      <c r="C30" s="16"/>
    </row>
    <row r="31" spans="1:5" x14ac:dyDescent="0.2">
      <c r="A31" s="11" t="s">
        <v>1153</v>
      </c>
      <c r="B31" s="16">
        <v>2184.0500000000002</v>
      </c>
      <c r="C31" s="16"/>
    </row>
    <row r="32" spans="1:5" x14ac:dyDescent="0.2">
      <c r="A32" s="11" t="s">
        <v>1154</v>
      </c>
      <c r="B32" s="16">
        <v>20376</v>
      </c>
      <c r="C32" s="16"/>
    </row>
    <row r="33" spans="1:3" x14ac:dyDescent="0.2">
      <c r="A33" s="11" t="s">
        <v>1428</v>
      </c>
      <c r="B33" s="16">
        <v>197253.61</v>
      </c>
      <c r="C33" s="16"/>
    </row>
    <row r="34" spans="1:3" x14ac:dyDescent="0.2">
      <c r="A34" s="11" t="s">
        <v>1429</v>
      </c>
      <c r="B34" s="16">
        <v>17093.419999999998</v>
      </c>
      <c r="C34" s="16"/>
    </row>
    <row r="35" spans="1:3" x14ac:dyDescent="0.2">
      <c r="A35" s="11" t="s">
        <v>1157</v>
      </c>
      <c r="B35" s="16">
        <v>19429.400000000001</v>
      </c>
      <c r="C35" s="16"/>
    </row>
    <row r="36" spans="1:3" x14ac:dyDescent="0.2">
      <c r="A36" s="11" t="s">
        <v>1027</v>
      </c>
      <c r="B36" s="16">
        <v>2520</v>
      </c>
      <c r="C36" s="16"/>
    </row>
    <row r="37" spans="1:3" x14ac:dyDescent="0.2">
      <c r="A37" s="11" t="s">
        <v>1432</v>
      </c>
      <c r="B37" s="16">
        <v>230016.43</v>
      </c>
      <c r="C37" s="16"/>
    </row>
    <row r="38" spans="1:3" x14ac:dyDescent="0.2">
      <c r="A38" s="11" t="s">
        <v>934</v>
      </c>
      <c r="B38" s="16">
        <v>204973</v>
      </c>
      <c r="C38" s="16"/>
    </row>
    <row r="39" spans="1:3" x14ac:dyDescent="0.2">
      <c r="A39" s="11" t="s">
        <v>1028</v>
      </c>
      <c r="B39" s="16">
        <v>203900</v>
      </c>
      <c r="C39" s="16"/>
    </row>
    <row r="40" spans="1:3" s="17" customFormat="1" ht="12.75" customHeight="1" x14ac:dyDescent="0.2">
      <c r="A40" s="287" t="s">
        <v>639</v>
      </c>
      <c r="B40" s="406">
        <f>SUM(B41:B45)</f>
        <v>1204856.7799999998</v>
      </c>
      <c r="C40" s="18"/>
    </row>
    <row r="41" spans="1:3" s="17" customFormat="1" ht="12.75" customHeight="1" x14ac:dyDescent="0.2">
      <c r="A41" s="769" t="s">
        <v>1430</v>
      </c>
      <c r="B41" s="771">
        <v>850574.9</v>
      </c>
      <c r="C41" s="18"/>
    </row>
    <row r="42" spans="1:3" ht="12.75" customHeight="1" x14ac:dyDescent="0.2">
      <c r="A42" s="770"/>
      <c r="B42" s="770"/>
      <c r="C42" s="16"/>
    </row>
    <row r="43" spans="1:3" ht="12.75" customHeight="1" x14ac:dyDescent="0.2">
      <c r="A43" s="13" t="s">
        <v>1158</v>
      </c>
      <c r="B43" s="36">
        <v>6392.59</v>
      </c>
      <c r="C43" s="16"/>
    </row>
    <row r="44" spans="1:3" ht="12.75" customHeight="1" x14ac:dyDescent="0.2">
      <c r="A44" s="11" t="s">
        <v>1431</v>
      </c>
      <c r="B44" s="36">
        <v>342338.35</v>
      </c>
      <c r="C44" s="16"/>
    </row>
    <row r="45" spans="1:3" ht="12.75" customHeight="1" x14ac:dyDescent="0.2">
      <c r="A45" s="13" t="s">
        <v>1159</v>
      </c>
      <c r="B45" s="36">
        <v>5550.94</v>
      </c>
      <c r="C45" s="16"/>
    </row>
    <row r="46" spans="1:3" s="10" customFormat="1" ht="12.75" customHeight="1" x14ac:dyDescent="0.2">
      <c r="A46" s="287" t="s">
        <v>640</v>
      </c>
      <c r="B46" s="406">
        <f>SUM(B47:B47)</f>
        <v>10564.17</v>
      </c>
      <c r="C46" s="9"/>
    </row>
    <row r="47" spans="1:3" ht="12.75" customHeight="1" x14ac:dyDescent="0.2">
      <c r="A47" s="13" t="s">
        <v>1160</v>
      </c>
      <c r="B47" s="36">
        <v>10564.17</v>
      </c>
      <c r="C47" s="16"/>
    </row>
    <row r="48" spans="1:3" ht="12.75" customHeight="1" x14ac:dyDescent="0.2">
      <c r="A48" s="287" t="s">
        <v>1161</v>
      </c>
      <c r="B48" s="406">
        <f>SUM(B49)</f>
        <v>9771.69</v>
      </c>
      <c r="C48" s="16"/>
    </row>
    <row r="49" spans="1:3" ht="12.75" customHeight="1" x14ac:dyDescent="0.2">
      <c r="A49" s="13" t="s">
        <v>1162</v>
      </c>
      <c r="B49" s="36">
        <v>9771.69</v>
      </c>
      <c r="C49" s="16"/>
    </row>
    <row r="50" spans="1:3" ht="12.75" customHeight="1" x14ac:dyDescent="0.2">
      <c r="A50" s="287" t="s">
        <v>1163</v>
      </c>
      <c r="B50" s="406">
        <f>SUM(B51:B52)</f>
        <v>8517</v>
      </c>
      <c r="C50" s="16"/>
    </row>
    <row r="51" spans="1:3" ht="12.75" customHeight="1" x14ac:dyDescent="0.2">
      <c r="A51" s="13" t="s">
        <v>1164</v>
      </c>
      <c r="B51" s="36">
        <v>5121</v>
      </c>
      <c r="C51" s="16"/>
    </row>
    <row r="52" spans="1:3" ht="12.75" customHeight="1" x14ac:dyDescent="0.2">
      <c r="A52" s="13" t="s">
        <v>1165</v>
      </c>
      <c r="B52" s="36">
        <v>3396</v>
      </c>
      <c r="C52" s="16"/>
    </row>
    <row r="53" spans="1:3" ht="12.75" customHeight="1" x14ac:dyDescent="0.2">
      <c r="A53" s="287" t="s">
        <v>1166</v>
      </c>
      <c r="B53" s="406">
        <f>SUM(B54:B54)</f>
        <v>8822.2800000000007</v>
      </c>
      <c r="C53" s="16"/>
    </row>
    <row r="54" spans="1:3" ht="12.75" customHeight="1" x14ac:dyDescent="0.2">
      <c r="A54" s="13" t="s">
        <v>1167</v>
      </c>
      <c r="B54" s="36">
        <v>8822.2800000000007</v>
      </c>
      <c r="C54" s="16"/>
    </row>
    <row r="55" spans="1:3" ht="12.75" customHeight="1" x14ac:dyDescent="0.2">
      <c r="A55" s="287" t="s">
        <v>1168</v>
      </c>
      <c r="B55" s="406">
        <f>SUM(B56)</f>
        <v>24080.53</v>
      </c>
      <c r="C55" s="16"/>
    </row>
    <row r="56" spans="1:3" ht="12.75" customHeight="1" x14ac:dyDescent="0.2">
      <c r="A56" s="13" t="s">
        <v>1169</v>
      </c>
      <c r="B56" s="36">
        <v>24080.53</v>
      </c>
      <c r="C56" s="16"/>
    </row>
    <row r="57" spans="1:3" ht="12.75" customHeight="1" x14ac:dyDescent="0.2">
      <c r="A57" s="287" t="s">
        <v>1170</v>
      </c>
      <c r="B57" s="406">
        <f>SUM(B58:B59)</f>
        <v>15999.69</v>
      </c>
      <c r="C57" s="16"/>
    </row>
    <row r="58" spans="1:3" ht="12.75" customHeight="1" x14ac:dyDescent="0.2">
      <c r="A58" s="13" t="s">
        <v>1171</v>
      </c>
      <c r="B58" s="36">
        <v>6019.26</v>
      </c>
      <c r="C58" s="16"/>
    </row>
    <row r="59" spans="1:3" ht="12.75" customHeight="1" x14ac:dyDescent="0.2">
      <c r="A59" s="13" t="s">
        <v>1029</v>
      </c>
      <c r="B59" s="36">
        <v>9980.43</v>
      </c>
      <c r="C59" s="16"/>
    </row>
    <row r="60" spans="1:3" ht="12.75" customHeight="1" x14ac:dyDescent="0.2">
      <c r="A60" s="287" t="s">
        <v>1172</v>
      </c>
      <c r="B60" s="406">
        <f>SUM(B61:B62)</f>
        <v>12326.28</v>
      </c>
      <c r="C60" s="16"/>
    </row>
    <row r="61" spans="1:3" ht="12.75" customHeight="1" x14ac:dyDescent="0.2">
      <c r="A61" s="13" t="s">
        <v>1173</v>
      </c>
      <c r="B61" s="36">
        <v>12326.28</v>
      </c>
      <c r="C61" s="16"/>
    </row>
    <row r="62" spans="1:3" ht="12.75" customHeight="1" x14ac:dyDescent="0.2">
      <c r="A62" s="13"/>
      <c r="B62" s="36"/>
      <c r="C62" s="16"/>
    </row>
    <row r="63" spans="1:3" ht="12.75" customHeight="1" x14ac:dyDescent="0.2">
      <c r="A63" s="13"/>
      <c r="B63" s="36"/>
      <c r="C63" s="16"/>
    </row>
    <row r="64" spans="1:3" ht="12.75" customHeight="1" x14ac:dyDescent="0.2">
      <c r="A64" s="13"/>
      <c r="B64" s="36"/>
      <c r="C64" s="16"/>
    </row>
    <row r="65" spans="1:3" ht="12.75" customHeight="1" x14ac:dyDescent="0.2">
      <c r="A65" s="13"/>
      <c r="B65" s="36"/>
      <c r="C65" s="16"/>
    </row>
    <row r="66" spans="1:3" ht="12.75" customHeight="1" x14ac:dyDescent="0.2">
      <c r="A66" s="13"/>
      <c r="B66" s="36"/>
      <c r="C66" s="16"/>
    </row>
    <row r="67" spans="1:3" s="17" customFormat="1" ht="12.75" customHeight="1" x14ac:dyDescent="0.2">
      <c r="A67" s="11"/>
      <c r="B67" s="36"/>
      <c r="C67" s="18"/>
    </row>
    <row r="68" spans="1:3" s="10" customFormat="1" x14ac:dyDescent="0.2">
      <c r="A68" s="10" t="s">
        <v>2</v>
      </c>
      <c r="B68" s="9">
        <f>SUM(B5)</f>
        <v>1342199.76</v>
      </c>
    </row>
    <row r="69" spans="1:3" s="10" customFormat="1" x14ac:dyDescent="0.2">
      <c r="A69" s="10" t="s">
        <v>3</v>
      </c>
      <c r="B69" s="9">
        <f>SUM(B19)</f>
        <v>2229633.399999999</v>
      </c>
    </row>
    <row r="70" spans="1:3" s="280" customFormat="1" ht="16.5" x14ac:dyDescent="0.3">
      <c r="A70" s="21" t="s">
        <v>1</v>
      </c>
      <c r="B70" s="22">
        <f>SUM(B68-B69)</f>
        <v>-887433.63999999897</v>
      </c>
    </row>
    <row r="71" spans="1:3" x14ac:dyDescent="0.2">
      <c r="A71" s="10"/>
      <c r="B71" s="9"/>
    </row>
    <row r="72" spans="1:3" x14ac:dyDescent="0.2">
      <c r="A72" s="13"/>
      <c r="B72" s="36"/>
    </row>
  </sheetData>
  <mergeCells count="3">
    <mergeCell ref="A13:A14"/>
    <mergeCell ref="A41:A42"/>
    <mergeCell ref="B41:B42"/>
  </mergeCells>
  <phoneticPr fontId="0" type="noConversion"/>
  <pageMargins left="0.51181102362204722" right="0.51181102362204722" top="0.74803149606299213" bottom="0.74803149606299213" header="0.51181102362204722" footer="0.51181102362204722"/>
  <pageSetup paperSize="9" fitToWidth="0" orientation="portrait" r:id="rId1"/>
  <headerFooter alignWithMargins="0">
    <oddHeader>&amp;C&amp;8Záverečný účet Mesta Nová Dubnica za rok 2023</oddHeader>
    <oddFooter xml:space="preserve">&amp;C&amp;8 80&amp;10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65"/>
  <sheetViews>
    <sheetView topLeftCell="A16" workbookViewId="0">
      <selection activeCell="A53" sqref="A53"/>
    </sheetView>
  </sheetViews>
  <sheetFormatPr defaultRowHeight="12.75" x14ac:dyDescent="0.2"/>
  <cols>
    <col min="1" max="1" width="74.85546875" style="11" customWidth="1"/>
    <col min="2" max="2" width="17.5703125" style="16" customWidth="1"/>
    <col min="3" max="3" width="12.42578125" style="11" bestFit="1" customWidth="1"/>
    <col min="4" max="16384" width="9.140625" style="11"/>
  </cols>
  <sheetData>
    <row r="2" spans="1:2" ht="15.75" x14ac:dyDescent="0.25">
      <c r="A2" s="14" t="s">
        <v>1492</v>
      </c>
    </row>
    <row r="3" spans="1:2" s="280" customFormat="1" ht="12.75" customHeight="1" x14ac:dyDescent="0.3">
      <c r="A3" s="281"/>
      <c r="B3" s="282"/>
    </row>
    <row r="4" spans="1:2" ht="12.75" customHeight="1" x14ac:dyDescent="0.2">
      <c r="A4" s="771" t="s">
        <v>245</v>
      </c>
      <c r="B4" s="769"/>
    </row>
    <row r="5" spans="1:2" ht="12.75" customHeight="1" x14ac:dyDescent="0.2">
      <c r="A5" s="771" t="s">
        <v>19</v>
      </c>
      <c r="B5" s="769"/>
    </row>
    <row r="6" spans="1:2" ht="12.75" customHeight="1" x14ac:dyDescent="0.2">
      <c r="A6" s="769"/>
      <c r="B6" s="769"/>
    </row>
    <row r="7" spans="1:2" x14ac:dyDescent="0.2">
      <c r="A7" s="769" t="s">
        <v>107</v>
      </c>
      <c r="B7" s="769"/>
    </row>
    <row r="8" spans="1:2" x14ac:dyDescent="0.2">
      <c r="A8" s="769"/>
      <c r="B8" s="769"/>
    </row>
    <row r="9" spans="1:2" x14ac:dyDescent="0.2">
      <c r="A9" s="769" t="s">
        <v>18</v>
      </c>
      <c r="B9" s="769"/>
    </row>
    <row r="10" spans="1:2" x14ac:dyDescent="0.2">
      <c r="A10" s="772" t="s">
        <v>1035</v>
      </c>
      <c r="B10" s="773"/>
    </row>
    <row r="11" spans="1:2" x14ac:dyDescent="0.2">
      <c r="A11" s="770"/>
      <c r="B11" s="770"/>
    </row>
    <row r="12" spans="1:2" x14ac:dyDescent="0.2">
      <c r="A12" s="770"/>
      <c r="B12" s="770"/>
    </row>
    <row r="13" spans="1:2" ht="12.75" customHeight="1" x14ac:dyDescent="0.2">
      <c r="A13" s="770"/>
      <c r="B13" s="770"/>
    </row>
    <row r="14" spans="1:2" x14ac:dyDescent="0.2">
      <c r="A14" s="770"/>
      <c r="B14" s="770"/>
    </row>
    <row r="15" spans="1:2" ht="12.75" customHeight="1" x14ac:dyDescent="0.2">
      <c r="A15" s="772" t="s">
        <v>1033</v>
      </c>
      <c r="B15" s="773"/>
    </row>
    <row r="16" spans="1:2" ht="12.75" customHeight="1" x14ac:dyDescent="0.2">
      <c r="A16" s="773"/>
      <c r="B16" s="773"/>
    </row>
    <row r="17" spans="1:3" ht="12.75" customHeight="1" x14ac:dyDescent="0.2">
      <c r="A17" s="773"/>
      <c r="B17" s="773"/>
    </row>
    <row r="18" spans="1:3" x14ac:dyDescent="0.2">
      <c r="A18" s="287" t="s">
        <v>1193</v>
      </c>
      <c r="B18" s="13"/>
    </row>
    <row r="19" spans="1:3" x14ac:dyDescent="0.2">
      <c r="A19" s="13"/>
      <c r="B19" s="13"/>
    </row>
    <row r="20" spans="1:3" s="10" customFormat="1" x14ac:dyDescent="0.2">
      <c r="A20" s="10" t="s">
        <v>974</v>
      </c>
      <c r="B20" s="37">
        <f>SUM(B21)</f>
        <v>1188823.94</v>
      </c>
    </row>
    <row r="21" spans="1:3" s="17" customFormat="1" x14ac:dyDescent="0.2">
      <c r="A21" s="17" t="s">
        <v>28</v>
      </c>
      <c r="B21" s="18">
        <f>SUM(B22+B29+B31+B33+B35)</f>
        <v>1188823.94</v>
      </c>
    </row>
    <row r="22" spans="1:3" s="20" customFormat="1" x14ac:dyDescent="0.2">
      <c r="A22" s="20" t="s">
        <v>246</v>
      </c>
      <c r="B22" s="19">
        <f>SUM(B23:B28)</f>
        <v>88657.069999999992</v>
      </c>
    </row>
    <row r="23" spans="1:3" x14ac:dyDescent="0.2">
      <c r="A23" s="11" t="s">
        <v>607</v>
      </c>
      <c r="B23" s="16">
        <v>51268.87</v>
      </c>
    </row>
    <row r="24" spans="1:3" x14ac:dyDescent="0.2">
      <c r="A24" s="11" t="s">
        <v>788</v>
      </c>
      <c r="B24" s="16">
        <v>11462.31</v>
      </c>
      <c r="C24" s="16"/>
    </row>
    <row r="25" spans="1:3" x14ac:dyDescent="0.2">
      <c r="A25" s="11" t="s">
        <v>824</v>
      </c>
      <c r="B25" s="16">
        <v>7024</v>
      </c>
      <c r="C25" s="16"/>
    </row>
    <row r="26" spans="1:3" x14ac:dyDescent="0.2">
      <c r="A26" s="11" t="s">
        <v>1185</v>
      </c>
      <c r="B26" s="16">
        <v>18875.93</v>
      </c>
      <c r="C26" s="16"/>
    </row>
    <row r="27" spans="1:3" x14ac:dyDescent="0.2">
      <c r="A27" s="253" t="s">
        <v>1031</v>
      </c>
      <c r="B27" s="337"/>
    </row>
    <row r="28" spans="1:3" x14ac:dyDescent="0.2">
      <c r="A28" s="30" t="s">
        <v>1030</v>
      </c>
      <c r="B28" s="337">
        <v>25.96</v>
      </c>
      <c r="C28" s="16"/>
    </row>
    <row r="29" spans="1:3" x14ac:dyDescent="0.2">
      <c r="A29" s="20" t="s">
        <v>247</v>
      </c>
      <c r="B29" s="19">
        <f>SUM(B30:B30)</f>
        <v>375589.59</v>
      </c>
    </row>
    <row r="30" spans="1:3" x14ac:dyDescent="0.2">
      <c r="A30" s="11" t="s">
        <v>825</v>
      </c>
      <c r="B30" s="26">
        <v>375589.59</v>
      </c>
    </row>
    <row r="31" spans="1:3" x14ac:dyDescent="0.2">
      <c r="A31" s="20" t="s">
        <v>826</v>
      </c>
      <c r="B31" s="286">
        <f>SUM(B32)</f>
        <v>41180.230000000003</v>
      </c>
    </row>
    <row r="32" spans="1:3" x14ac:dyDescent="0.2">
      <c r="A32" s="11" t="s">
        <v>827</v>
      </c>
      <c r="B32" s="26">
        <v>41180.230000000003</v>
      </c>
    </row>
    <row r="33" spans="1:3" x14ac:dyDescent="0.2">
      <c r="A33" s="20" t="s">
        <v>1186</v>
      </c>
      <c r="B33" s="286">
        <f>SUM(B34:B34)</f>
        <v>188753.08</v>
      </c>
    </row>
    <row r="34" spans="1:3" x14ac:dyDescent="0.2">
      <c r="A34" s="11" t="s">
        <v>1187</v>
      </c>
      <c r="B34" s="26">
        <v>188753.08</v>
      </c>
    </row>
    <row r="35" spans="1:3" x14ac:dyDescent="0.2">
      <c r="A35" s="20" t="s">
        <v>1188</v>
      </c>
      <c r="B35" s="286">
        <f>SUM(B36:B37)</f>
        <v>494643.97</v>
      </c>
    </row>
    <row r="36" spans="1:3" x14ac:dyDescent="0.2">
      <c r="A36" s="11" t="s">
        <v>1189</v>
      </c>
      <c r="B36" s="26">
        <v>300000</v>
      </c>
    </row>
    <row r="37" spans="1:3" s="20" customFormat="1" x14ac:dyDescent="0.2">
      <c r="A37" s="20" t="s">
        <v>1190</v>
      </c>
      <c r="B37" s="286">
        <f>SUM(B38:B39)</f>
        <v>194643.97</v>
      </c>
    </row>
    <row r="38" spans="1:3" x14ac:dyDescent="0.2">
      <c r="A38" s="11" t="s">
        <v>1191</v>
      </c>
      <c r="B38" s="26">
        <v>31710.76</v>
      </c>
    </row>
    <row r="39" spans="1:3" x14ac:dyDescent="0.2">
      <c r="A39" s="11" t="s">
        <v>1192</v>
      </c>
      <c r="B39" s="26">
        <v>162933.21</v>
      </c>
    </row>
    <row r="40" spans="1:3" ht="12.75" customHeight="1" x14ac:dyDescent="0.2"/>
    <row r="41" spans="1:3" x14ac:dyDescent="0.2">
      <c r="A41" s="10" t="s">
        <v>1493</v>
      </c>
      <c r="B41" s="9">
        <f>SUM(B42)</f>
        <v>358114.70999999996</v>
      </c>
      <c r="C41" s="16"/>
    </row>
    <row r="42" spans="1:3" s="17" customFormat="1" x14ac:dyDescent="0.2">
      <c r="A42" s="17" t="s">
        <v>35</v>
      </c>
      <c r="B42" s="18">
        <f>SUM(B43+B45+B50)</f>
        <v>358114.70999999996</v>
      </c>
    </row>
    <row r="43" spans="1:3" s="17" customFormat="1" x14ac:dyDescent="0.2">
      <c r="A43" s="20" t="s">
        <v>935</v>
      </c>
      <c r="B43" s="19">
        <f>SUM(B44:B44)</f>
        <v>13248</v>
      </c>
    </row>
    <row r="44" spans="1:3" s="10" customFormat="1" x14ac:dyDescent="0.2">
      <c r="A44" s="11" t="s">
        <v>936</v>
      </c>
      <c r="B44" s="16">
        <v>13248</v>
      </c>
    </row>
    <row r="45" spans="1:3" s="17" customFormat="1" x14ac:dyDescent="0.2">
      <c r="A45" s="20" t="s">
        <v>829</v>
      </c>
      <c r="B45" s="19">
        <f>SUM(B46:B49)</f>
        <v>256288.21</v>
      </c>
    </row>
    <row r="46" spans="1:3" x14ac:dyDescent="0.2">
      <c r="A46" s="11" t="s">
        <v>582</v>
      </c>
      <c r="B46" s="16">
        <v>90000</v>
      </c>
    </row>
    <row r="47" spans="1:3" x14ac:dyDescent="0.2">
      <c r="A47" s="11" t="s">
        <v>1032</v>
      </c>
      <c r="B47" s="16">
        <v>105263</v>
      </c>
    </row>
    <row r="48" spans="1:3" x14ac:dyDescent="0.2">
      <c r="A48" s="11" t="s">
        <v>760</v>
      </c>
      <c r="B48" s="16">
        <v>50000</v>
      </c>
    </row>
    <row r="49" spans="1:4" x14ac:dyDescent="0.2">
      <c r="A49" s="11" t="s">
        <v>828</v>
      </c>
      <c r="B49" s="16">
        <v>11025.21</v>
      </c>
    </row>
    <row r="50" spans="1:4" x14ac:dyDescent="0.2">
      <c r="A50" s="20" t="s">
        <v>830</v>
      </c>
      <c r="B50" s="19">
        <f>SUM(B51:B55)</f>
        <v>88578.5</v>
      </c>
    </row>
    <row r="51" spans="1:4" x14ac:dyDescent="0.2">
      <c r="A51" s="11" t="s">
        <v>248</v>
      </c>
      <c r="B51" s="16">
        <v>16700.349999999999</v>
      </c>
      <c r="D51" s="16"/>
    </row>
    <row r="52" spans="1:4" x14ac:dyDescent="0.2">
      <c r="A52" s="11" t="s">
        <v>581</v>
      </c>
      <c r="B52" s="16">
        <v>14633.92</v>
      </c>
    </row>
    <row r="53" spans="1:4" x14ac:dyDescent="0.2">
      <c r="A53" s="11" t="s">
        <v>699</v>
      </c>
      <c r="B53" s="16">
        <v>19419.62</v>
      </c>
    </row>
    <row r="54" spans="1:4" x14ac:dyDescent="0.2">
      <c r="A54" s="11" t="s">
        <v>700</v>
      </c>
      <c r="B54" s="16">
        <v>20714.68</v>
      </c>
    </row>
    <row r="55" spans="1:4" x14ac:dyDescent="0.2">
      <c r="A55" s="11" t="s">
        <v>1422</v>
      </c>
      <c r="B55" s="16">
        <v>17109.93</v>
      </c>
    </row>
    <row r="56" spans="1:4" x14ac:dyDescent="0.2">
      <c r="A56" s="10" t="s">
        <v>2</v>
      </c>
      <c r="B56" s="16">
        <f>SUM(B20)</f>
        <v>1188823.94</v>
      </c>
    </row>
    <row r="57" spans="1:4" x14ac:dyDescent="0.2">
      <c r="A57" s="10" t="s">
        <v>3</v>
      </c>
      <c r="B57" s="16">
        <f>SUM(B42)</f>
        <v>358114.70999999996</v>
      </c>
    </row>
    <row r="58" spans="1:4" ht="16.5" x14ac:dyDescent="0.3">
      <c r="A58" s="21" t="s">
        <v>1</v>
      </c>
      <c r="B58" s="9">
        <f>SUM(B20-B41)</f>
        <v>830709.23</v>
      </c>
      <c r="C58" s="16"/>
    </row>
    <row r="65" spans="1:2" x14ac:dyDescent="0.2">
      <c r="A65" s="11" t="s">
        <v>97</v>
      </c>
      <c r="B65" s="11"/>
    </row>
  </sheetData>
  <mergeCells count="6">
    <mergeCell ref="A15:B17"/>
    <mergeCell ref="A4:B4"/>
    <mergeCell ref="A5:B6"/>
    <mergeCell ref="A7:B8"/>
    <mergeCell ref="A9:B9"/>
    <mergeCell ref="A10:B14"/>
  </mergeCells>
  <phoneticPr fontId="0" type="noConversion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>
    <oddHeader>&amp;C&amp;8Záverečný účet Mesta Nová Dubnica za rok 2023</oddHeader>
    <oddFooter>&amp;C&amp;8 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72"/>
  <sheetViews>
    <sheetView workbookViewId="0">
      <selection activeCell="H37" sqref="H37"/>
    </sheetView>
  </sheetViews>
  <sheetFormatPr defaultRowHeight="12.75" x14ac:dyDescent="0.2"/>
  <cols>
    <col min="1" max="1" width="6" style="15" customWidth="1"/>
    <col min="2" max="2" width="57.42578125" style="11" customWidth="1"/>
    <col min="3" max="3" width="14.7109375" style="55" customWidth="1"/>
    <col min="4" max="4" width="10.140625" style="11" bestFit="1" customWidth="1"/>
    <col min="5" max="16384" width="9.140625" style="11"/>
  </cols>
  <sheetData>
    <row r="2" spans="1:6" s="8" customFormat="1" ht="15.75" x14ac:dyDescent="0.25">
      <c r="B2" s="8" t="s">
        <v>910</v>
      </c>
      <c r="C2" s="245"/>
    </row>
    <row r="3" spans="1:6" s="8" customFormat="1" ht="15.75" x14ac:dyDescent="0.25">
      <c r="B3" s="8" t="s">
        <v>1288</v>
      </c>
      <c r="C3" s="245"/>
    </row>
    <row r="4" spans="1:6" s="8" customFormat="1" ht="15.75" x14ac:dyDescent="0.25">
      <c r="C4" s="245"/>
    </row>
    <row r="5" spans="1:6" s="8" customFormat="1" ht="15" customHeight="1" x14ac:dyDescent="0.25">
      <c r="B5" s="8" t="s">
        <v>1287</v>
      </c>
      <c r="C5" s="245"/>
      <c r="F5" s="8" t="s">
        <v>97</v>
      </c>
    </row>
    <row r="6" spans="1:6" s="8" customFormat="1" ht="15" customHeight="1" x14ac:dyDescent="0.25">
      <c r="C6" s="245"/>
    </row>
    <row r="7" spans="1:6" x14ac:dyDescent="0.2">
      <c r="B7" s="11" t="s">
        <v>1433</v>
      </c>
      <c r="C7" s="55">
        <f>SUM(C32)</f>
        <v>623322.59999999986</v>
      </c>
    </row>
    <row r="8" spans="1:6" ht="13.5" thickBot="1" x14ac:dyDescent="0.25">
      <c r="A8" s="362"/>
    </row>
    <row r="9" spans="1:6" ht="13.5" thickBot="1" x14ac:dyDescent="0.25">
      <c r="A9" s="362"/>
      <c r="B9" s="291" t="s">
        <v>605</v>
      </c>
      <c r="C9" s="441"/>
      <c r="D9" s="11" t="s">
        <v>97</v>
      </c>
    </row>
    <row r="10" spans="1:6" x14ac:dyDescent="0.2">
      <c r="A10" s="362"/>
      <c r="B10" s="698" t="s">
        <v>769</v>
      </c>
      <c r="C10" s="699">
        <v>80530.47</v>
      </c>
    </row>
    <row r="11" spans="1:6" x14ac:dyDescent="0.2">
      <c r="A11" s="362"/>
      <c r="B11" s="531" t="s">
        <v>791</v>
      </c>
      <c r="C11" s="442">
        <v>19611.2</v>
      </c>
    </row>
    <row r="12" spans="1:6" x14ac:dyDescent="0.2">
      <c r="A12" s="362"/>
      <c r="B12" s="58" t="s">
        <v>1077</v>
      </c>
      <c r="C12" s="442">
        <v>6925.16</v>
      </c>
    </row>
    <row r="13" spans="1:6" x14ac:dyDescent="0.2">
      <c r="A13" s="362"/>
      <c r="B13" s="58" t="s">
        <v>1076</v>
      </c>
      <c r="C13" s="442">
        <v>7864.5</v>
      </c>
    </row>
    <row r="14" spans="1:6" x14ac:dyDescent="0.2">
      <c r="A14" s="362"/>
      <c r="B14" s="222" t="s">
        <v>1066</v>
      </c>
      <c r="C14" s="442">
        <v>3076.6</v>
      </c>
    </row>
    <row r="15" spans="1:6" x14ac:dyDescent="0.2">
      <c r="A15" s="362"/>
      <c r="B15" s="222" t="s">
        <v>1289</v>
      </c>
      <c r="C15" s="544">
        <v>16000</v>
      </c>
    </row>
    <row r="16" spans="1:6" ht="12.75" customHeight="1" x14ac:dyDescent="0.2">
      <c r="A16" s="362"/>
      <c r="B16" s="58" t="s">
        <v>1292</v>
      </c>
      <c r="C16" s="544">
        <v>1965</v>
      </c>
    </row>
    <row r="17" spans="1:4" x14ac:dyDescent="0.2">
      <c r="A17" s="362"/>
      <c r="B17" s="58" t="s">
        <v>1434</v>
      </c>
      <c r="C17" s="544">
        <v>2951.74</v>
      </c>
    </row>
    <row r="18" spans="1:4" x14ac:dyDescent="0.2">
      <c r="A18" s="362"/>
      <c r="B18" s="694" t="s">
        <v>1175</v>
      </c>
      <c r="C18" s="544">
        <v>16920</v>
      </c>
    </row>
    <row r="19" spans="1:4" x14ac:dyDescent="0.2">
      <c r="A19" s="362"/>
      <c r="B19" s="58" t="s">
        <v>1293</v>
      </c>
      <c r="C19" s="442">
        <v>60539.48</v>
      </c>
    </row>
    <row r="20" spans="1:4" x14ac:dyDescent="0.2">
      <c r="A20" s="362"/>
      <c r="B20" s="58" t="s">
        <v>1294</v>
      </c>
      <c r="C20" s="442">
        <v>27932.23</v>
      </c>
    </row>
    <row r="21" spans="1:4" x14ac:dyDescent="0.2">
      <c r="A21" s="362"/>
      <c r="B21" s="58" t="s">
        <v>1295</v>
      </c>
      <c r="C21" s="442">
        <v>1802</v>
      </c>
    </row>
    <row r="22" spans="1:4" x14ac:dyDescent="0.2">
      <c r="A22" s="362"/>
      <c r="B22" s="700" t="s">
        <v>1290</v>
      </c>
      <c r="C22" s="443">
        <v>122.21</v>
      </c>
    </row>
    <row r="23" spans="1:4" ht="13.5" thickBot="1" x14ac:dyDescent="0.25">
      <c r="A23" s="362"/>
      <c r="B23" s="372" t="s">
        <v>181</v>
      </c>
      <c r="C23" s="443">
        <v>235.8</v>
      </c>
    </row>
    <row r="24" spans="1:4" s="20" customFormat="1" ht="13.5" thickBot="1" x14ac:dyDescent="0.25">
      <c r="A24" s="695"/>
      <c r="B24" s="696" t="s">
        <v>1435</v>
      </c>
      <c r="C24" s="697">
        <v>718.48</v>
      </c>
      <c r="D24" s="20" t="s">
        <v>97</v>
      </c>
    </row>
    <row r="25" spans="1:4" s="10" customFormat="1" ht="12.75" customHeight="1" thickBot="1" x14ac:dyDescent="0.25">
      <c r="A25" s="363"/>
      <c r="B25" s="293" t="s">
        <v>253</v>
      </c>
      <c r="C25" s="521">
        <f>SUM(C10:C24)</f>
        <v>247194.87</v>
      </c>
    </row>
    <row r="26" spans="1:4" s="10" customFormat="1" ht="12.75" customHeight="1" x14ac:dyDescent="0.2">
      <c r="A26" s="363"/>
      <c r="B26" s="288"/>
      <c r="C26" s="37"/>
    </row>
    <row r="27" spans="1:4" s="10" customFormat="1" ht="12.75" customHeight="1" x14ac:dyDescent="0.2">
      <c r="A27" s="363"/>
      <c r="B27" s="288" t="s">
        <v>803</v>
      </c>
      <c r="C27" s="37">
        <f>SUM(C7-C25)</f>
        <v>376127.72999999986</v>
      </c>
    </row>
    <row r="28" spans="1:4" x14ac:dyDescent="0.2">
      <c r="A28" s="362"/>
      <c r="B28" s="13"/>
      <c r="C28" s="36"/>
    </row>
    <row r="29" spans="1:4" s="8" customFormat="1" ht="15" customHeight="1" x14ac:dyDescent="0.25">
      <c r="A29" s="245"/>
      <c r="B29" s="8" t="s">
        <v>4</v>
      </c>
      <c r="C29" s="246"/>
      <c r="D29" s="16"/>
    </row>
    <row r="30" spans="1:4" s="8" customFormat="1" ht="15" customHeight="1" x14ac:dyDescent="0.25">
      <c r="A30" s="245"/>
      <c r="B30" s="8" t="s">
        <v>1288</v>
      </c>
      <c r="C30" s="246"/>
      <c r="D30" s="16"/>
    </row>
    <row r="31" spans="1:4" ht="13.5" thickBot="1" x14ac:dyDescent="0.25">
      <c r="B31" s="57"/>
      <c r="C31" s="247" t="s">
        <v>43</v>
      </c>
    </row>
    <row r="32" spans="1:4" x14ac:dyDescent="0.2">
      <c r="B32" s="248" t="s">
        <v>243</v>
      </c>
      <c r="C32" s="501">
        <f>SUM(C33:C72)</f>
        <v>623322.59999999986</v>
      </c>
    </row>
    <row r="33" spans="2:5" x14ac:dyDescent="0.2">
      <c r="B33" s="249" t="s">
        <v>575</v>
      </c>
      <c r="C33" s="774">
        <v>93216.74</v>
      </c>
      <c r="D33" s="11" t="s">
        <v>97</v>
      </c>
    </row>
    <row r="34" spans="2:5" ht="13.5" thickBot="1" x14ac:dyDescent="0.25">
      <c r="B34" s="72" t="s">
        <v>5</v>
      </c>
      <c r="C34" s="775"/>
    </row>
    <row r="35" spans="2:5" x14ac:dyDescent="0.2">
      <c r="B35" s="249" t="s">
        <v>583</v>
      </c>
      <c r="C35" s="774">
        <v>1897.82</v>
      </c>
    </row>
    <row r="36" spans="2:5" ht="13.5" thickBot="1" x14ac:dyDescent="0.25">
      <c r="B36" s="249" t="s">
        <v>6</v>
      </c>
      <c r="C36" s="775"/>
      <c r="E36" s="11" t="s">
        <v>97</v>
      </c>
    </row>
    <row r="37" spans="2:5" x14ac:dyDescent="0.2">
      <c r="B37" s="693" t="s">
        <v>576</v>
      </c>
      <c r="C37" s="774">
        <v>25824.22</v>
      </c>
    </row>
    <row r="38" spans="2:5" ht="13.5" thickBot="1" x14ac:dyDescent="0.25">
      <c r="B38" s="72" t="s">
        <v>26</v>
      </c>
      <c r="C38" s="775"/>
    </row>
    <row r="39" spans="2:5" x14ac:dyDescent="0.2">
      <c r="B39" s="250" t="s">
        <v>577</v>
      </c>
      <c r="C39" s="774">
        <v>60539.48</v>
      </c>
    </row>
    <row r="40" spans="2:5" ht="13.5" thickBot="1" x14ac:dyDescent="0.25">
      <c r="B40" s="72" t="s">
        <v>244</v>
      </c>
      <c r="C40" s="775"/>
    </row>
    <row r="41" spans="2:5" x14ac:dyDescent="0.2">
      <c r="B41" s="250" t="s">
        <v>578</v>
      </c>
      <c r="C41" s="774">
        <v>718.48</v>
      </c>
    </row>
    <row r="42" spans="2:5" ht="13.5" thickBot="1" x14ac:dyDescent="0.25">
      <c r="B42" s="72" t="s">
        <v>30</v>
      </c>
      <c r="C42" s="775"/>
    </row>
    <row r="43" spans="2:5" ht="14.25" customHeight="1" x14ac:dyDescent="0.2">
      <c r="B43" s="693" t="s">
        <v>573</v>
      </c>
      <c r="C43" s="774">
        <v>274910.59999999998</v>
      </c>
    </row>
    <row r="44" spans="2:5" ht="14.25" customHeight="1" thickBot="1" x14ac:dyDescent="0.25">
      <c r="B44" s="72" t="s">
        <v>635</v>
      </c>
      <c r="C44" s="775"/>
    </row>
    <row r="45" spans="2:5" ht="14.25" customHeight="1" x14ac:dyDescent="0.2">
      <c r="B45" s="693" t="s">
        <v>574</v>
      </c>
      <c r="C45" s="774">
        <v>110143.43</v>
      </c>
    </row>
    <row r="46" spans="2:5" ht="13.5" thickBot="1" x14ac:dyDescent="0.25">
      <c r="B46" s="72" t="s">
        <v>579</v>
      </c>
      <c r="C46" s="775"/>
    </row>
    <row r="47" spans="2:5" x14ac:dyDescent="0.2">
      <c r="B47" s="693" t="s">
        <v>994</v>
      </c>
      <c r="C47" s="774">
        <v>0</v>
      </c>
    </row>
    <row r="48" spans="2:5" ht="13.5" thickBot="1" x14ac:dyDescent="0.25">
      <c r="B48" s="72" t="s">
        <v>1099</v>
      </c>
      <c r="C48" s="775"/>
    </row>
    <row r="49" spans="2:3" x14ac:dyDescent="0.2">
      <c r="B49" s="693" t="s">
        <v>1100</v>
      </c>
      <c r="C49" s="774">
        <v>0</v>
      </c>
    </row>
    <row r="50" spans="2:3" ht="13.5" thickBot="1" x14ac:dyDescent="0.25">
      <c r="B50" s="72" t="s">
        <v>1101</v>
      </c>
      <c r="C50" s="776"/>
    </row>
    <row r="51" spans="2:3" x14ac:dyDescent="0.2">
      <c r="B51" s="693" t="s">
        <v>1102</v>
      </c>
      <c r="C51" s="774">
        <v>0</v>
      </c>
    </row>
    <row r="52" spans="2:3" ht="13.5" thickBot="1" x14ac:dyDescent="0.25">
      <c r="B52" s="72" t="s">
        <v>995</v>
      </c>
      <c r="C52" s="775"/>
    </row>
    <row r="53" spans="2:3" x14ac:dyDescent="0.2">
      <c r="B53" s="693" t="s">
        <v>996</v>
      </c>
      <c r="C53" s="774">
        <v>0</v>
      </c>
    </row>
    <row r="54" spans="2:3" ht="13.5" thickBot="1" x14ac:dyDescent="0.25">
      <c r="B54" s="72" t="s">
        <v>997</v>
      </c>
      <c r="C54" s="775"/>
    </row>
    <row r="55" spans="2:3" x14ac:dyDescent="0.2">
      <c r="B55" s="693" t="s">
        <v>1097</v>
      </c>
      <c r="C55" s="774">
        <v>0</v>
      </c>
    </row>
    <row r="56" spans="2:3" ht="13.5" thickBot="1" x14ac:dyDescent="0.25">
      <c r="B56" s="72" t="s">
        <v>1098</v>
      </c>
      <c r="C56" s="775"/>
    </row>
    <row r="57" spans="2:3" x14ac:dyDescent="0.2">
      <c r="B57" s="693" t="s">
        <v>1195</v>
      </c>
      <c r="C57" s="774">
        <v>0</v>
      </c>
    </row>
    <row r="58" spans="2:3" ht="13.5" thickBot="1" x14ac:dyDescent="0.25">
      <c r="B58" s="72" t="s">
        <v>1196</v>
      </c>
      <c r="C58" s="775"/>
    </row>
    <row r="59" spans="2:3" x14ac:dyDescent="0.2">
      <c r="B59" s="693" t="s">
        <v>1197</v>
      </c>
      <c r="C59" s="774">
        <v>0</v>
      </c>
    </row>
    <row r="60" spans="2:3" ht="13.5" thickBot="1" x14ac:dyDescent="0.25">
      <c r="B60" s="72" t="s">
        <v>1198</v>
      </c>
      <c r="C60" s="775"/>
    </row>
    <row r="61" spans="2:3" x14ac:dyDescent="0.2">
      <c r="B61" s="693" t="s">
        <v>678</v>
      </c>
      <c r="C61" s="774">
        <v>35688.589999999997</v>
      </c>
    </row>
    <row r="62" spans="2:3" ht="13.5" thickBot="1" x14ac:dyDescent="0.25">
      <c r="B62" s="249" t="s">
        <v>1096</v>
      </c>
      <c r="C62" s="775"/>
    </row>
    <row r="63" spans="2:3" x14ac:dyDescent="0.2">
      <c r="B63" s="693" t="s">
        <v>998</v>
      </c>
      <c r="C63" s="774">
        <v>4384.32</v>
      </c>
    </row>
    <row r="64" spans="2:3" ht="13.5" thickBot="1" x14ac:dyDescent="0.25">
      <c r="B64" s="72" t="s">
        <v>999</v>
      </c>
      <c r="C64" s="775"/>
    </row>
    <row r="65" spans="2:3" x14ac:dyDescent="0.2">
      <c r="B65" s="693" t="s">
        <v>1094</v>
      </c>
      <c r="C65" s="774">
        <v>-1098.3900000000001</v>
      </c>
    </row>
    <row r="66" spans="2:3" ht="13.5" thickBot="1" x14ac:dyDescent="0.25">
      <c r="B66" s="72" t="s">
        <v>1095</v>
      </c>
      <c r="C66" s="775"/>
    </row>
    <row r="67" spans="2:3" x14ac:dyDescent="0.2">
      <c r="B67" s="777" t="s">
        <v>636</v>
      </c>
      <c r="C67" s="774">
        <v>5446.85</v>
      </c>
    </row>
    <row r="68" spans="2:3" ht="13.5" thickBot="1" x14ac:dyDescent="0.25">
      <c r="B68" s="778"/>
      <c r="C68" s="775"/>
    </row>
    <row r="69" spans="2:3" x14ac:dyDescent="0.2">
      <c r="B69" s="693" t="s">
        <v>1090</v>
      </c>
      <c r="C69" s="774">
        <v>3500</v>
      </c>
    </row>
    <row r="70" spans="2:3" ht="13.5" thickBot="1" x14ac:dyDescent="0.25">
      <c r="B70" s="72" t="s">
        <v>1092</v>
      </c>
      <c r="C70" s="775"/>
    </row>
    <row r="71" spans="2:3" x14ac:dyDescent="0.2">
      <c r="B71" s="693" t="s">
        <v>1091</v>
      </c>
      <c r="C71" s="774">
        <v>8150.46</v>
      </c>
    </row>
    <row r="72" spans="2:3" ht="13.5" thickBot="1" x14ac:dyDescent="0.25">
      <c r="B72" s="72" t="s">
        <v>1093</v>
      </c>
      <c r="C72" s="775"/>
    </row>
  </sheetData>
  <mergeCells count="21">
    <mergeCell ref="C33:C34"/>
    <mergeCell ref="C43:C44"/>
    <mergeCell ref="C45:C46"/>
    <mergeCell ref="C35:C36"/>
    <mergeCell ref="C41:C42"/>
    <mergeCell ref="C71:C72"/>
    <mergeCell ref="C51:C52"/>
    <mergeCell ref="C53:C54"/>
    <mergeCell ref="C59:C60"/>
    <mergeCell ref="C55:C56"/>
    <mergeCell ref="B67:B68"/>
    <mergeCell ref="C67:C68"/>
    <mergeCell ref="C65:C66"/>
    <mergeCell ref="C57:C58"/>
    <mergeCell ref="C61:C62"/>
    <mergeCell ref="C63:C64"/>
    <mergeCell ref="C69:C70"/>
    <mergeCell ref="C49:C50"/>
    <mergeCell ref="C47:C48"/>
    <mergeCell ref="C37:C38"/>
    <mergeCell ref="C39:C40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90" orientation="portrait" r:id="rId1"/>
  <headerFooter alignWithMargins="0">
    <oddHeader>&amp;CZ&amp;8áverečný účet Mesta Nová Dubnica za rok 2023</oddHeader>
    <oddFooter>&amp;C&amp;8 83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118"/>
  <sheetViews>
    <sheetView topLeftCell="A70" workbookViewId="0">
      <selection activeCell="A107" sqref="A79:B107"/>
    </sheetView>
  </sheetViews>
  <sheetFormatPr defaultRowHeight="12.75" x14ac:dyDescent="0.2"/>
  <cols>
    <col min="1" max="1" width="67.28515625" style="560" customWidth="1"/>
    <col min="2" max="2" width="12.140625" style="49" customWidth="1"/>
    <col min="3" max="3" width="14" style="560" customWidth="1"/>
    <col min="4" max="4" width="10" style="560" bestFit="1" customWidth="1"/>
    <col min="5" max="16384" width="9.140625" style="560"/>
  </cols>
  <sheetData>
    <row r="2" spans="1:4" s="652" customFormat="1" ht="15" customHeight="1" x14ac:dyDescent="0.2">
      <c r="A2" s="652" t="s">
        <v>7</v>
      </c>
      <c r="B2" s="289"/>
    </row>
    <row r="3" spans="1:4" s="652" customFormat="1" ht="15" customHeight="1" x14ac:dyDescent="0.2">
      <c r="A3" s="652" t="s">
        <v>1296</v>
      </c>
      <c r="B3" s="289"/>
    </row>
    <row r="4" spans="1:4" s="652" customFormat="1" x14ac:dyDescent="0.2">
      <c r="B4" s="289"/>
    </row>
    <row r="5" spans="1:4" s="652" customFormat="1" ht="15.75" customHeight="1" x14ac:dyDescent="0.2">
      <c r="A5" s="652" t="s">
        <v>31</v>
      </c>
      <c r="B5" s="289"/>
    </row>
    <row r="6" spans="1:4" s="652" customFormat="1" ht="12.75" customHeight="1" x14ac:dyDescent="0.2">
      <c r="A6" s="560" t="s">
        <v>832</v>
      </c>
      <c r="B6" s="49">
        <v>6804137.0599999996</v>
      </c>
      <c r="C6" s="49"/>
    </row>
    <row r="7" spans="1:4" s="652" customFormat="1" ht="12.75" customHeight="1" x14ac:dyDescent="0.2">
      <c r="A7" s="560" t="s">
        <v>34</v>
      </c>
      <c r="B7" s="49">
        <v>7101423.2000000002</v>
      </c>
      <c r="C7" s="49"/>
      <c r="D7" s="560"/>
    </row>
    <row r="8" spans="1:4" s="652" customFormat="1" ht="12.75" customHeight="1" x14ac:dyDescent="0.2">
      <c r="A8" s="560" t="s">
        <v>681</v>
      </c>
      <c r="B8" s="653">
        <f>SUM(B6-B7)</f>
        <v>-297286.1400000006</v>
      </c>
      <c r="C8" s="653"/>
      <c r="D8" s="560"/>
    </row>
    <row r="9" spans="1:4" s="655" customFormat="1" ht="12.75" customHeight="1" x14ac:dyDescent="0.2">
      <c r="A9" s="59" t="s">
        <v>27</v>
      </c>
      <c r="B9" s="654">
        <f>SUM(B10:B17)</f>
        <v>59607.95</v>
      </c>
      <c r="C9" s="654"/>
    </row>
    <row r="10" spans="1:4" ht="12.75" customHeight="1" x14ac:dyDescent="0.2">
      <c r="A10" s="656" t="s">
        <v>791</v>
      </c>
      <c r="B10" s="49">
        <v>19611.2</v>
      </c>
      <c r="C10" s="49"/>
    </row>
    <row r="11" spans="1:4" ht="12.75" customHeight="1" x14ac:dyDescent="0.2">
      <c r="A11" s="560" t="s">
        <v>1194</v>
      </c>
      <c r="B11" s="49">
        <v>16000</v>
      </c>
      <c r="C11" s="49"/>
    </row>
    <row r="12" spans="1:4" ht="12.75" customHeight="1" x14ac:dyDescent="0.2">
      <c r="A12" s="57" t="s">
        <v>1292</v>
      </c>
      <c r="B12" s="49">
        <v>1965</v>
      </c>
      <c r="C12" s="49"/>
    </row>
    <row r="13" spans="1:4" ht="12.75" customHeight="1" x14ac:dyDescent="0.2">
      <c r="A13" s="560" t="s">
        <v>1199</v>
      </c>
      <c r="B13" s="49">
        <v>2951.74</v>
      </c>
      <c r="C13" s="49"/>
    </row>
    <row r="14" spans="1:4" ht="12.75" customHeight="1" x14ac:dyDescent="0.2">
      <c r="A14" s="668" t="s">
        <v>1290</v>
      </c>
      <c r="B14" s="49">
        <v>122.21</v>
      </c>
      <c r="C14" s="49"/>
    </row>
    <row r="15" spans="1:4" ht="12.75" customHeight="1" x14ac:dyDescent="0.2">
      <c r="A15" s="668" t="s">
        <v>1175</v>
      </c>
      <c r="B15" s="49">
        <v>16920</v>
      </c>
      <c r="C15" s="49"/>
    </row>
    <row r="16" spans="1:4" ht="12.75" customHeight="1" x14ac:dyDescent="0.2">
      <c r="A16" s="57" t="s">
        <v>1176</v>
      </c>
      <c r="B16" s="49">
        <v>1802</v>
      </c>
      <c r="C16" s="49"/>
    </row>
    <row r="17" spans="1:5" ht="12.75" customHeight="1" x14ac:dyDescent="0.2">
      <c r="A17" s="57" t="s">
        <v>1222</v>
      </c>
      <c r="B17" s="49">
        <v>235.8</v>
      </c>
      <c r="C17" s="49"/>
    </row>
    <row r="18" spans="1:5" x14ac:dyDescent="0.2">
      <c r="A18" s="652" t="s">
        <v>1069</v>
      </c>
      <c r="B18" s="653">
        <f>SUM(B8-B9)</f>
        <v>-356894.09000000061</v>
      </c>
      <c r="C18" s="653"/>
    </row>
    <row r="19" spans="1:5" x14ac:dyDescent="0.2">
      <c r="A19" s="652"/>
      <c r="E19" s="661"/>
    </row>
    <row r="20" spans="1:5" x14ac:dyDescent="0.2">
      <c r="A20" s="652"/>
    </row>
    <row r="21" spans="1:5" ht="15.75" customHeight="1" x14ac:dyDescent="0.2">
      <c r="A21" s="657" t="s">
        <v>32</v>
      </c>
      <c r="C21" s="49"/>
    </row>
    <row r="22" spans="1:5" x14ac:dyDescent="0.2">
      <c r="A22" s="560" t="s">
        <v>33</v>
      </c>
      <c r="B22" s="49">
        <v>3791319.8</v>
      </c>
      <c r="C22" s="49"/>
    </row>
    <row r="23" spans="1:5" x14ac:dyDescent="0.2">
      <c r="A23" s="560" t="s">
        <v>34</v>
      </c>
      <c r="B23" s="49">
        <v>3786597.75</v>
      </c>
      <c r="C23" s="49"/>
    </row>
    <row r="24" spans="1:5" x14ac:dyDescent="0.2">
      <c r="A24" s="560" t="s">
        <v>682</v>
      </c>
      <c r="B24" s="653">
        <f>SUM(B22-B23)</f>
        <v>4722.0499999998137</v>
      </c>
      <c r="C24" s="653"/>
    </row>
    <row r="25" spans="1:5" s="655" customFormat="1" x14ac:dyDescent="0.2">
      <c r="A25" s="59" t="s">
        <v>27</v>
      </c>
      <c r="B25" s="654">
        <f>SUM(B26:B28)</f>
        <v>90532.23000000001</v>
      </c>
      <c r="C25" s="654"/>
    </row>
    <row r="26" spans="1:5" s="658" customFormat="1" x14ac:dyDescent="0.2">
      <c r="A26" s="560" t="s">
        <v>948</v>
      </c>
      <c r="B26" s="49">
        <v>80530.47</v>
      </c>
      <c r="C26" s="49"/>
    </row>
    <row r="27" spans="1:5" s="658" customFormat="1" x14ac:dyDescent="0.2">
      <c r="A27" s="560" t="s">
        <v>1223</v>
      </c>
      <c r="B27" s="49">
        <v>3076.6</v>
      </c>
      <c r="C27" s="49"/>
    </row>
    <row r="28" spans="1:5" x14ac:dyDescent="0.2">
      <c r="A28" s="57" t="s">
        <v>1302</v>
      </c>
      <c r="B28" s="49">
        <v>6925.16</v>
      </c>
      <c r="C28" s="49"/>
    </row>
    <row r="29" spans="1:5" x14ac:dyDescent="0.2">
      <c r="A29" s="652" t="s">
        <v>681</v>
      </c>
      <c r="B29" s="653">
        <f>SUM(B24-B25)</f>
        <v>-85810.180000000197</v>
      </c>
      <c r="C29" s="653"/>
    </row>
    <row r="30" spans="1:5" x14ac:dyDescent="0.2">
      <c r="A30" s="652"/>
    </row>
    <row r="31" spans="1:5" x14ac:dyDescent="0.2">
      <c r="A31" s="652"/>
    </row>
    <row r="32" spans="1:5" ht="15.75" customHeight="1" x14ac:dyDescent="0.2">
      <c r="A32" s="659" t="s">
        <v>36</v>
      </c>
      <c r="C32" s="49"/>
    </row>
    <row r="33" spans="1:5" x14ac:dyDescent="0.2">
      <c r="A33" s="57" t="s">
        <v>33</v>
      </c>
      <c r="B33" s="660">
        <v>653111</v>
      </c>
      <c r="C33" s="660"/>
    </row>
    <row r="34" spans="1:5" x14ac:dyDescent="0.2">
      <c r="A34" s="57" t="s">
        <v>34</v>
      </c>
      <c r="B34" s="660">
        <v>653111</v>
      </c>
      <c r="C34" s="660"/>
    </row>
    <row r="35" spans="1:5" x14ac:dyDescent="0.2">
      <c r="A35" s="48" t="s">
        <v>680</v>
      </c>
      <c r="B35" s="653">
        <f>SUM(B33-B34)</f>
        <v>0</v>
      </c>
      <c r="C35" s="653"/>
    </row>
    <row r="36" spans="1:5" x14ac:dyDescent="0.2">
      <c r="A36" s="48"/>
    </row>
    <row r="37" spans="1:5" ht="15.75" customHeight="1" x14ac:dyDescent="0.2">
      <c r="A37" s="659" t="s">
        <v>1417</v>
      </c>
      <c r="C37" s="49"/>
    </row>
    <row r="38" spans="1:5" x14ac:dyDescent="0.2">
      <c r="A38" s="57" t="s">
        <v>33</v>
      </c>
      <c r="B38" s="49">
        <v>955063.68</v>
      </c>
      <c r="C38" s="49"/>
    </row>
    <row r="39" spans="1:5" x14ac:dyDescent="0.2">
      <c r="A39" s="57" t="s">
        <v>34</v>
      </c>
      <c r="B39" s="49">
        <v>954223.18</v>
      </c>
      <c r="C39" s="49"/>
    </row>
    <row r="40" spans="1:5" x14ac:dyDescent="0.2">
      <c r="A40" s="560" t="s">
        <v>682</v>
      </c>
      <c r="B40" s="653">
        <f>SUM(B38-B39)</f>
        <v>840.5</v>
      </c>
      <c r="C40" s="653"/>
    </row>
    <row r="41" spans="1:5" x14ac:dyDescent="0.2">
      <c r="A41" s="59" t="s">
        <v>27</v>
      </c>
      <c r="B41" s="654">
        <f>SUM(B42)</f>
        <v>7864.5</v>
      </c>
      <c r="C41" s="654"/>
      <c r="D41" s="661"/>
    </row>
    <row r="42" spans="1:5" x14ac:dyDescent="0.2">
      <c r="A42" s="57" t="s">
        <v>1303</v>
      </c>
      <c r="B42" s="660">
        <v>7864.5</v>
      </c>
      <c r="C42" s="660"/>
    </row>
    <row r="43" spans="1:5" x14ac:dyDescent="0.2">
      <c r="A43" s="48" t="s">
        <v>1069</v>
      </c>
      <c r="B43" s="653">
        <f>SUM(B40-B41)</f>
        <v>-7024</v>
      </c>
      <c r="C43" s="653"/>
      <c r="E43" s="661"/>
    </row>
    <row r="44" spans="1:5" x14ac:dyDescent="0.2">
      <c r="A44" s="57"/>
    </row>
    <row r="45" spans="1:5" x14ac:dyDescent="0.2">
      <c r="A45" s="560" t="s">
        <v>8</v>
      </c>
      <c r="B45" s="660">
        <f>SUM(B6+B22+B33+B38)</f>
        <v>12203631.539999999</v>
      </c>
      <c r="C45" s="660"/>
    </row>
    <row r="46" spans="1:5" x14ac:dyDescent="0.2">
      <c r="A46" s="560" t="s">
        <v>9</v>
      </c>
      <c r="B46" s="660">
        <f>SUM(B7+B23+B34+B39)</f>
        <v>12495355.129999999</v>
      </c>
      <c r="C46" s="660"/>
    </row>
    <row r="47" spans="1:5" x14ac:dyDescent="0.2">
      <c r="A47" s="57" t="s">
        <v>1069</v>
      </c>
      <c r="B47" s="660">
        <f>SUM(B45-B46)</f>
        <v>-291723.58999999985</v>
      </c>
      <c r="C47" s="660"/>
    </row>
    <row r="48" spans="1:5" x14ac:dyDescent="0.2">
      <c r="A48" s="560" t="s">
        <v>27</v>
      </c>
      <c r="B48" s="660">
        <f>SUM(B9+B25+B41)</f>
        <v>158004.68</v>
      </c>
      <c r="C48" s="660"/>
    </row>
    <row r="49" spans="1:3" x14ac:dyDescent="0.2">
      <c r="A49" s="652" t="s">
        <v>681</v>
      </c>
      <c r="B49" s="653">
        <f>SUM(B47-B48)</f>
        <v>-449728.26999999984</v>
      </c>
      <c r="C49" s="653"/>
    </row>
    <row r="50" spans="1:3" x14ac:dyDescent="0.2">
      <c r="A50" s="652"/>
      <c r="B50" s="660"/>
      <c r="C50" s="660"/>
    </row>
    <row r="51" spans="1:3" x14ac:dyDescent="0.2">
      <c r="A51" s="560" t="s">
        <v>867</v>
      </c>
      <c r="B51" s="660">
        <v>1211902.94</v>
      </c>
      <c r="C51" s="660"/>
    </row>
    <row r="52" spans="1:3" x14ac:dyDescent="0.2">
      <c r="A52" s="560" t="s">
        <v>182</v>
      </c>
      <c r="B52" s="660">
        <v>358114.71</v>
      </c>
      <c r="C52" s="660"/>
    </row>
    <row r="53" spans="1:3" x14ac:dyDescent="0.2">
      <c r="A53" s="560" t="s">
        <v>683</v>
      </c>
      <c r="B53" s="660">
        <f>SUM(B51-B52)</f>
        <v>853788.23</v>
      </c>
      <c r="C53" s="660"/>
    </row>
    <row r="54" spans="1:3" x14ac:dyDescent="0.2">
      <c r="A54" s="59" t="s">
        <v>1068</v>
      </c>
      <c r="B54" s="660">
        <v>27932.23</v>
      </c>
      <c r="C54" s="660"/>
    </row>
    <row r="55" spans="1:3" s="652" customFormat="1" x14ac:dyDescent="0.2">
      <c r="A55" s="652" t="s">
        <v>683</v>
      </c>
      <c r="B55" s="653">
        <f>SUM(B53-B54)</f>
        <v>825856</v>
      </c>
      <c r="C55" s="653"/>
    </row>
    <row r="56" spans="1:3" x14ac:dyDescent="0.2">
      <c r="B56" s="660"/>
      <c r="C56" s="660"/>
    </row>
    <row r="57" spans="1:3" x14ac:dyDescent="0.2">
      <c r="A57" s="560" t="s">
        <v>681</v>
      </c>
      <c r="B57" s="660">
        <f>SUM(B49)</f>
        <v>-449728.26999999984</v>
      </c>
      <c r="C57" s="660"/>
    </row>
    <row r="58" spans="1:3" x14ac:dyDescent="0.2">
      <c r="A58" s="560" t="s">
        <v>683</v>
      </c>
      <c r="B58" s="660">
        <f>SUM(B55)</f>
        <v>825856</v>
      </c>
      <c r="C58" s="660"/>
    </row>
    <row r="59" spans="1:3" x14ac:dyDescent="0.2">
      <c r="A59" s="657" t="s">
        <v>802</v>
      </c>
      <c r="B59" s="662">
        <f>SUM(B57:B58)</f>
        <v>376127.73000000016</v>
      </c>
      <c r="C59" s="662"/>
    </row>
    <row r="60" spans="1:3" x14ac:dyDescent="0.2">
      <c r="A60" s="560" t="s">
        <v>27</v>
      </c>
      <c r="B60" s="662">
        <f>SUM(B48+B54)</f>
        <v>185936.91</v>
      </c>
      <c r="C60" s="662"/>
    </row>
    <row r="61" spans="1:3" s="652" customFormat="1" x14ac:dyDescent="0.2">
      <c r="A61" s="652" t="s">
        <v>684</v>
      </c>
      <c r="B61" s="653">
        <f>SUM(B59:B60)</f>
        <v>562064.64000000013</v>
      </c>
      <c r="C61" s="653"/>
    </row>
    <row r="62" spans="1:3" x14ac:dyDescent="0.2">
      <c r="A62" s="663"/>
    </row>
    <row r="63" spans="1:3" x14ac:dyDescent="0.2">
      <c r="A63" s="796" t="s">
        <v>710</v>
      </c>
    </row>
    <row r="64" spans="1:3" x14ac:dyDescent="0.2">
      <c r="A64" s="796"/>
    </row>
    <row r="65" spans="1:4" x14ac:dyDescent="0.2">
      <c r="A65" s="796"/>
    </row>
    <row r="66" spans="1:4" x14ac:dyDescent="0.2">
      <c r="A66" s="796"/>
    </row>
    <row r="67" spans="1:4" x14ac:dyDescent="0.2">
      <c r="A67" s="796"/>
    </row>
    <row r="68" spans="1:4" x14ac:dyDescent="0.2">
      <c r="A68" s="796"/>
    </row>
    <row r="69" spans="1:4" x14ac:dyDescent="0.2">
      <c r="A69" s="796"/>
    </row>
    <row r="70" spans="1:4" x14ac:dyDescent="0.2">
      <c r="A70" s="796"/>
    </row>
    <row r="71" spans="1:4" x14ac:dyDescent="0.2">
      <c r="A71" s="663"/>
    </row>
    <row r="72" spans="1:4" x14ac:dyDescent="0.2">
      <c r="A72" s="664" t="s">
        <v>1301</v>
      </c>
      <c r="B72" s="665">
        <f>SUM(B73:B73)</f>
        <v>376127.73000000016</v>
      </c>
      <c r="C72" s="665"/>
      <c r="D72" s="661"/>
    </row>
    <row r="73" spans="1:4" x14ac:dyDescent="0.2">
      <c r="A73" s="295" t="s">
        <v>1078</v>
      </c>
      <c r="B73" s="666">
        <f>SUM(B59)</f>
        <v>376127.73000000016</v>
      </c>
      <c r="C73" s="666"/>
    </row>
    <row r="74" spans="1:4" x14ac:dyDescent="0.2">
      <c r="A74" s="295"/>
      <c r="C74" s="49"/>
    </row>
    <row r="75" spans="1:4" ht="12.75" customHeight="1" x14ac:dyDescent="0.2">
      <c r="A75" s="793" t="s">
        <v>1297</v>
      </c>
      <c r="B75" s="791">
        <f>SUM(B77:B77)</f>
        <v>0</v>
      </c>
      <c r="C75" s="791"/>
    </row>
    <row r="76" spans="1:4" s="655" customFormat="1" x14ac:dyDescent="0.2">
      <c r="A76" s="794"/>
      <c r="B76" s="791"/>
      <c r="C76" s="791"/>
    </row>
    <row r="77" spans="1:4" ht="12.75" customHeight="1" x14ac:dyDescent="0.2">
      <c r="A77" s="667" t="s">
        <v>1298</v>
      </c>
      <c r="B77" s="49">
        <v>0</v>
      </c>
      <c r="C77" s="49"/>
    </row>
    <row r="78" spans="1:4" ht="12.75" customHeight="1" x14ac:dyDescent="0.2">
      <c r="A78" s="667"/>
    </row>
    <row r="79" spans="1:4" s="703" customFormat="1" x14ac:dyDescent="0.2">
      <c r="A79" s="59" t="s">
        <v>1300</v>
      </c>
      <c r="B79" s="702">
        <f>SUM(B80+B106)</f>
        <v>185936.91</v>
      </c>
      <c r="C79" s="702"/>
    </row>
    <row r="80" spans="1:4" s="655" customFormat="1" ht="13.5" thickBot="1" x14ac:dyDescent="0.25">
      <c r="A80" s="655" t="s">
        <v>1067</v>
      </c>
      <c r="B80" s="654">
        <f>SUM(B81:B104)</f>
        <v>185701.11000000002</v>
      </c>
      <c r="C80" s="654"/>
      <c r="D80" s="669"/>
    </row>
    <row r="81" spans="1:4" x14ac:dyDescent="0.2">
      <c r="A81" s="744" t="s">
        <v>769</v>
      </c>
      <c r="B81" s="792">
        <v>80530.47</v>
      </c>
      <c r="C81" s="779"/>
    </row>
    <row r="82" spans="1:4" x14ac:dyDescent="0.2">
      <c r="A82" s="745" t="s">
        <v>865</v>
      </c>
      <c r="B82" s="788"/>
      <c r="C82" s="787"/>
    </row>
    <row r="83" spans="1:4" x14ac:dyDescent="0.2">
      <c r="A83" s="585" t="s">
        <v>787</v>
      </c>
      <c r="B83" s="780">
        <v>19611.2</v>
      </c>
      <c r="C83" s="779"/>
    </row>
    <row r="84" spans="1:4" x14ac:dyDescent="0.2">
      <c r="A84" s="745" t="s">
        <v>866</v>
      </c>
      <c r="B84" s="788"/>
      <c r="C84" s="787"/>
    </row>
    <row r="85" spans="1:4" x14ac:dyDescent="0.2">
      <c r="A85" s="585" t="s">
        <v>1075</v>
      </c>
      <c r="B85" s="797">
        <v>6925.16</v>
      </c>
      <c r="C85" s="789"/>
    </row>
    <row r="86" spans="1:4" x14ac:dyDescent="0.2">
      <c r="A86" s="745" t="s">
        <v>953</v>
      </c>
      <c r="B86" s="798"/>
      <c r="C86" s="787"/>
      <c r="D86" s="661"/>
    </row>
    <row r="87" spans="1:4" x14ac:dyDescent="0.2">
      <c r="A87" s="585" t="s">
        <v>1076</v>
      </c>
      <c r="B87" s="790">
        <v>7864.5</v>
      </c>
      <c r="C87" s="789"/>
      <c r="D87" s="661"/>
    </row>
    <row r="88" spans="1:4" x14ac:dyDescent="0.2">
      <c r="A88" s="745" t="s">
        <v>953</v>
      </c>
      <c r="B88" s="788"/>
      <c r="C88" s="787"/>
      <c r="D88" s="661"/>
    </row>
    <row r="89" spans="1:4" x14ac:dyDescent="0.2">
      <c r="A89" s="746" t="s">
        <v>1278</v>
      </c>
      <c r="B89" s="790">
        <v>16000</v>
      </c>
      <c r="C89" s="789"/>
    </row>
    <row r="90" spans="1:4" x14ac:dyDescent="0.2">
      <c r="A90" s="745" t="s">
        <v>1276</v>
      </c>
      <c r="B90" s="788"/>
      <c r="C90" s="787"/>
    </row>
    <row r="91" spans="1:4" x14ac:dyDescent="0.2">
      <c r="A91" s="746" t="s">
        <v>1279</v>
      </c>
      <c r="B91" s="780">
        <v>2951.74</v>
      </c>
      <c r="C91" s="779"/>
      <c r="D91" s="661"/>
    </row>
    <row r="92" spans="1:4" x14ac:dyDescent="0.2">
      <c r="A92" s="745" t="s">
        <v>1277</v>
      </c>
      <c r="B92" s="788"/>
      <c r="C92" s="787"/>
    </row>
    <row r="93" spans="1:4" x14ac:dyDescent="0.2">
      <c r="A93" s="783" t="s">
        <v>1291</v>
      </c>
      <c r="B93" s="780">
        <v>122.21</v>
      </c>
      <c r="C93" s="779"/>
    </row>
    <row r="94" spans="1:4" x14ac:dyDescent="0.2">
      <c r="A94" s="795"/>
      <c r="B94" s="788"/>
      <c r="C94" s="787"/>
    </row>
    <row r="95" spans="1:4" x14ac:dyDescent="0.2">
      <c r="A95" s="747" t="s">
        <v>1281</v>
      </c>
      <c r="B95" s="780">
        <v>16920</v>
      </c>
      <c r="C95" s="779"/>
    </row>
    <row r="96" spans="1:4" x14ac:dyDescent="0.2">
      <c r="A96" s="745" t="s">
        <v>1277</v>
      </c>
      <c r="B96" s="788"/>
      <c r="C96" s="787"/>
    </row>
    <row r="97" spans="1:4" x14ac:dyDescent="0.2">
      <c r="A97" s="781" t="s">
        <v>1285</v>
      </c>
      <c r="B97" s="780">
        <v>3076.6</v>
      </c>
      <c r="C97" s="779"/>
    </row>
    <row r="98" spans="1:4" x14ac:dyDescent="0.2">
      <c r="A98" s="785"/>
      <c r="B98" s="780"/>
      <c r="C98" s="779"/>
    </row>
    <row r="99" spans="1:4" x14ac:dyDescent="0.2">
      <c r="A99" s="781" t="s">
        <v>1282</v>
      </c>
      <c r="B99" s="780">
        <v>27932.23</v>
      </c>
      <c r="C99" s="779"/>
    </row>
    <row r="100" spans="1:4" x14ac:dyDescent="0.2">
      <c r="A100" s="782"/>
      <c r="B100" s="788"/>
      <c r="C100" s="787"/>
    </row>
    <row r="101" spans="1:4" x14ac:dyDescent="0.2">
      <c r="A101" s="585" t="s">
        <v>1280</v>
      </c>
      <c r="B101" s="780">
        <v>1802</v>
      </c>
      <c r="C101" s="779"/>
    </row>
    <row r="102" spans="1:4" x14ac:dyDescent="0.2">
      <c r="A102" s="745" t="s">
        <v>1277</v>
      </c>
      <c r="B102" s="788"/>
      <c r="C102" s="787"/>
    </row>
    <row r="103" spans="1:4" x14ac:dyDescent="0.2">
      <c r="A103" s="783" t="s">
        <v>1283</v>
      </c>
      <c r="B103" s="780">
        <v>1965</v>
      </c>
      <c r="C103" s="779"/>
    </row>
    <row r="104" spans="1:4" ht="13.5" thickBot="1" x14ac:dyDescent="0.25">
      <c r="A104" s="784"/>
      <c r="B104" s="786"/>
      <c r="C104" s="787"/>
    </row>
    <row r="105" spans="1:4" x14ac:dyDescent="0.2">
      <c r="A105" s="691"/>
      <c r="B105" s="684"/>
      <c r="C105" s="684"/>
    </row>
    <row r="106" spans="1:4" s="655" customFormat="1" x14ac:dyDescent="0.2">
      <c r="A106" s="686" t="s">
        <v>1284</v>
      </c>
      <c r="B106" s="701">
        <f>SUM(B107)</f>
        <v>235.8</v>
      </c>
      <c r="C106" s="701"/>
    </row>
    <row r="107" spans="1:4" x14ac:dyDescent="0.2">
      <c r="A107" s="667" t="s">
        <v>1299</v>
      </c>
      <c r="B107" s="685">
        <v>235.8</v>
      </c>
      <c r="C107" s="685"/>
    </row>
    <row r="108" spans="1:4" x14ac:dyDescent="0.2">
      <c r="A108" s="687"/>
      <c r="B108" s="684"/>
      <c r="C108" s="684"/>
    </row>
    <row r="109" spans="1:4" x14ac:dyDescent="0.2">
      <c r="A109" s="661"/>
      <c r="B109" s="661"/>
    </row>
    <row r="110" spans="1:4" s="655" customFormat="1" x14ac:dyDescent="0.2">
      <c r="A110" s="655" t="s">
        <v>183</v>
      </c>
      <c r="B110" s="654">
        <f>SUM(B111:B113)</f>
        <v>61257.960000000006</v>
      </c>
      <c r="C110" s="654"/>
      <c r="D110" s="669"/>
    </row>
    <row r="111" spans="1:4" x14ac:dyDescent="0.2">
      <c r="A111" s="560" t="s">
        <v>181</v>
      </c>
      <c r="B111" s="670">
        <v>718.48</v>
      </c>
      <c r="C111" s="670"/>
      <c r="D111" s="661"/>
    </row>
    <row r="112" spans="1:4" x14ac:dyDescent="0.2">
      <c r="A112" s="560" t="s">
        <v>606</v>
      </c>
      <c r="B112" s="670">
        <v>60539.48</v>
      </c>
      <c r="C112" s="670"/>
    </row>
    <row r="113" spans="1:4" x14ac:dyDescent="0.2">
      <c r="A113" s="57" t="s">
        <v>1174</v>
      </c>
      <c r="B113" s="49">
        <v>0</v>
      </c>
      <c r="C113" s="49"/>
    </row>
    <row r="114" spans="1:4" x14ac:dyDescent="0.2">
      <c r="B114" s="660"/>
      <c r="C114" s="660"/>
    </row>
    <row r="115" spans="1:4" x14ac:dyDescent="0.2">
      <c r="A115" s="560" t="s">
        <v>223</v>
      </c>
      <c r="B115" s="660">
        <f>SUM(B110+B79+B75+B72)</f>
        <v>623322.60000000009</v>
      </c>
      <c r="C115" s="660"/>
    </row>
    <row r="116" spans="1:4" x14ac:dyDescent="0.2">
      <c r="C116" s="49"/>
      <c r="D116" s="661"/>
    </row>
    <row r="117" spans="1:4" x14ac:dyDescent="0.2">
      <c r="C117" s="661"/>
    </row>
    <row r="118" spans="1:4" x14ac:dyDescent="0.2">
      <c r="C118" s="49"/>
    </row>
  </sheetData>
  <mergeCells count="32">
    <mergeCell ref="A93:A94"/>
    <mergeCell ref="B93:B94"/>
    <mergeCell ref="A63:A70"/>
    <mergeCell ref="B83:B84"/>
    <mergeCell ref="B85:B86"/>
    <mergeCell ref="B87:B88"/>
    <mergeCell ref="C81:C82"/>
    <mergeCell ref="C83:C84"/>
    <mergeCell ref="C85:C86"/>
    <mergeCell ref="B75:B76"/>
    <mergeCell ref="B81:B82"/>
    <mergeCell ref="A75:A76"/>
    <mergeCell ref="C75:C76"/>
    <mergeCell ref="C87:C88"/>
    <mergeCell ref="C89:C90"/>
    <mergeCell ref="B101:B102"/>
    <mergeCell ref="C101:C102"/>
    <mergeCell ref="C91:C92"/>
    <mergeCell ref="B95:B96"/>
    <mergeCell ref="C95:C96"/>
    <mergeCell ref="B89:B90"/>
    <mergeCell ref="B91:B92"/>
    <mergeCell ref="C93:C94"/>
    <mergeCell ref="C97:C98"/>
    <mergeCell ref="B97:B98"/>
    <mergeCell ref="A99:A100"/>
    <mergeCell ref="A103:A104"/>
    <mergeCell ref="A97:A98"/>
    <mergeCell ref="B103:B104"/>
    <mergeCell ref="C103:C104"/>
    <mergeCell ref="B99:B100"/>
    <mergeCell ref="C99:C100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95" orientation="portrait" r:id="rId1"/>
  <headerFooter alignWithMargins="0">
    <oddHeader>&amp;C&amp;8Záverečný účet Mesta Nová Dubnica za rok 2023</oddHeader>
    <oddFooter xml:space="preserve">&amp;C&amp;8 85&amp;R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C64"/>
  <sheetViews>
    <sheetView topLeftCell="A43" workbookViewId="0">
      <selection activeCell="G53" sqref="G53"/>
    </sheetView>
  </sheetViews>
  <sheetFormatPr defaultRowHeight="12.75" x14ac:dyDescent="0.2"/>
  <cols>
    <col min="1" max="1" width="4" style="440" customWidth="1"/>
    <col min="2" max="2" width="72.5703125" style="30" customWidth="1"/>
    <col min="3" max="3" width="13.7109375" style="29" customWidth="1"/>
    <col min="4" max="16384" width="9.140625" style="30"/>
  </cols>
  <sheetData>
    <row r="3" spans="1:3" ht="13.5" thickBot="1" x14ac:dyDescent="0.25"/>
    <row r="4" spans="1:3" ht="12.75" customHeight="1" thickTop="1" x14ac:dyDescent="0.2">
      <c r="A4" s="538"/>
      <c r="B4" s="802" t="s">
        <v>868</v>
      </c>
      <c r="C4" s="803"/>
    </row>
    <row r="5" spans="1:3" ht="13.5" customHeight="1" thickBot="1" x14ac:dyDescent="0.25">
      <c r="A5" s="539"/>
      <c r="B5" s="804"/>
      <c r="C5" s="805"/>
    </row>
    <row r="6" spans="1:3" s="33" customFormat="1" ht="18" customHeight="1" x14ac:dyDescent="0.2">
      <c r="A6" s="539">
        <v>1</v>
      </c>
      <c r="B6" s="561" t="s">
        <v>990</v>
      </c>
      <c r="C6" s="596">
        <f>SUM(C7:C8)</f>
        <v>10861431.780000001</v>
      </c>
    </row>
    <row r="7" spans="1:3" ht="18" customHeight="1" x14ac:dyDescent="0.2">
      <c r="A7" s="539">
        <v>2</v>
      </c>
      <c r="B7" s="137" t="s">
        <v>886</v>
      </c>
      <c r="C7" s="597">
        <v>5461937.2999999998</v>
      </c>
    </row>
    <row r="8" spans="1:3" ht="18" customHeight="1" x14ac:dyDescent="0.2">
      <c r="A8" s="539">
        <v>3</v>
      </c>
      <c r="B8" s="134" t="s">
        <v>887</v>
      </c>
      <c r="C8" s="598">
        <v>5399494.4800000004</v>
      </c>
    </row>
    <row r="9" spans="1:3" s="34" customFormat="1" ht="18" customHeight="1" x14ac:dyDescent="0.2">
      <c r="A9" s="539">
        <v>4</v>
      </c>
      <c r="B9" s="562" t="s">
        <v>989</v>
      </c>
      <c r="C9" s="599">
        <f>SUM(C10:C11)</f>
        <v>10260921.73</v>
      </c>
    </row>
    <row r="10" spans="1:3" ht="18" customHeight="1" x14ac:dyDescent="0.2">
      <c r="A10" s="539">
        <v>5</v>
      </c>
      <c r="B10" s="137" t="s">
        <v>888</v>
      </c>
      <c r="C10" s="598">
        <v>4871789.8</v>
      </c>
    </row>
    <row r="11" spans="1:3" ht="18" customHeight="1" thickBot="1" x14ac:dyDescent="0.25">
      <c r="A11" s="539">
        <v>6</v>
      </c>
      <c r="B11" s="563" t="s">
        <v>889</v>
      </c>
      <c r="C11" s="600">
        <v>5389131.9299999997</v>
      </c>
    </row>
    <row r="12" spans="1:3" s="34" customFormat="1" ht="18" customHeight="1" thickBot="1" x14ac:dyDescent="0.35">
      <c r="A12" s="539">
        <v>7</v>
      </c>
      <c r="B12" s="590" t="s">
        <v>988</v>
      </c>
      <c r="C12" s="601">
        <f>SUM(C6-C9)</f>
        <v>600510.05000000075</v>
      </c>
    </row>
    <row r="13" spans="1:3" s="34" customFormat="1" ht="18" customHeight="1" x14ac:dyDescent="0.2">
      <c r="A13" s="539">
        <v>8</v>
      </c>
      <c r="B13" s="564" t="s">
        <v>991</v>
      </c>
      <c r="C13" s="602">
        <f>SUM(C14:C15)</f>
        <v>1342199.76</v>
      </c>
    </row>
    <row r="14" spans="1:3" ht="18" customHeight="1" x14ac:dyDescent="0.2">
      <c r="A14" s="539">
        <v>9</v>
      </c>
      <c r="B14" s="137" t="s">
        <v>890</v>
      </c>
      <c r="C14" s="597">
        <v>1342199.76</v>
      </c>
    </row>
    <row r="15" spans="1:3" ht="18" customHeight="1" x14ac:dyDescent="0.2">
      <c r="A15" s="539">
        <v>10</v>
      </c>
      <c r="B15" s="134" t="s">
        <v>891</v>
      </c>
      <c r="C15" s="600">
        <v>0</v>
      </c>
    </row>
    <row r="16" spans="1:3" s="34" customFormat="1" ht="18" customHeight="1" x14ac:dyDescent="0.2">
      <c r="A16" s="539">
        <v>11</v>
      </c>
      <c r="B16" s="562" t="s">
        <v>992</v>
      </c>
      <c r="C16" s="599">
        <f>SUM(C17:C18)</f>
        <v>2234433.4</v>
      </c>
    </row>
    <row r="17" spans="1:3" ht="18" customHeight="1" x14ac:dyDescent="0.2">
      <c r="A17" s="539">
        <v>12</v>
      </c>
      <c r="B17" s="137" t="s">
        <v>893</v>
      </c>
      <c r="C17" s="597">
        <v>2229633.4</v>
      </c>
    </row>
    <row r="18" spans="1:3" ht="18" customHeight="1" thickBot="1" x14ac:dyDescent="0.25">
      <c r="A18" s="539">
        <v>13</v>
      </c>
      <c r="B18" s="563" t="s">
        <v>892</v>
      </c>
      <c r="C18" s="600">
        <v>4800</v>
      </c>
    </row>
    <row r="19" spans="1:3" ht="18" customHeight="1" thickBot="1" x14ac:dyDescent="0.35">
      <c r="A19" s="539">
        <v>14</v>
      </c>
      <c r="B19" s="590" t="s">
        <v>993</v>
      </c>
      <c r="C19" s="601">
        <f>SUM(C13-C16)</f>
        <v>-892233.6399999999</v>
      </c>
    </row>
    <row r="20" spans="1:3" s="499" customFormat="1" ht="18" customHeight="1" thickBot="1" x14ac:dyDescent="0.35">
      <c r="A20" s="539">
        <v>15</v>
      </c>
      <c r="B20" s="591" t="s">
        <v>1074</v>
      </c>
      <c r="C20" s="603">
        <f>SUM(C12+C19)</f>
        <v>-291723.58999999915</v>
      </c>
    </row>
    <row r="21" spans="1:3" s="499" customFormat="1" ht="18" customHeight="1" x14ac:dyDescent="0.2">
      <c r="A21" s="539">
        <v>16</v>
      </c>
      <c r="B21" s="565" t="s">
        <v>769</v>
      </c>
      <c r="C21" s="806">
        <v>80530.47</v>
      </c>
    </row>
    <row r="22" spans="1:3" s="499" customFormat="1" ht="18" customHeight="1" x14ac:dyDescent="0.2">
      <c r="A22" s="539">
        <v>17</v>
      </c>
      <c r="B22" s="566" t="s">
        <v>865</v>
      </c>
      <c r="C22" s="807"/>
    </row>
    <row r="23" spans="1:3" s="499" customFormat="1" ht="18" customHeight="1" x14ac:dyDescent="0.2">
      <c r="A23" s="539">
        <v>18</v>
      </c>
      <c r="B23" s="565" t="s">
        <v>787</v>
      </c>
      <c r="C23" s="806">
        <v>19611.2</v>
      </c>
    </row>
    <row r="24" spans="1:3" s="499" customFormat="1" ht="18" customHeight="1" x14ac:dyDescent="0.2">
      <c r="A24" s="539">
        <v>19</v>
      </c>
      <c r="B24" s="566" t="s">
        <v>866</v>
      </c>
      <c r="C24" s="807"/>
    </row>
    <row r="25" spans="1:3" s="499" customFormat="1" ht="18" customHeight="1" x14ac:dyDescent="0.2">
      <c r="A25" s="539">
        <v>20</v>
      </c>
      <c r="B25" s="565" t="s">
        <v>946</v>
      </c>
      <c r="C25" s="799">
        <v>6925.16</v>
      </c>
    </row>
    <row r="26" spans="1:3" s="499" customFormat="1" ht="18" customHeight="1" x14ac:dyDescent="0.2">
      <c r="A26" s="539">
        <v>21</v>
      </c>
      <c r="B26" s="566" t="s">
        <v>953</v>
      </c>
      <c r="C26" s="800"/>
    </row>
    <row r="27" spans="1:3" s="144" customFormat="1" ht="18" customHeight="1" x14ac:dyDescent="0.2">
      <c r="A27" s="539">
        <v>22</v>
      </c>
      <c r="B27" s="565" t="s">
        <v>947</v>
      </c>
      <c r="C27" s="799">
        <v>7864.5</v>
      </c>
    </row>
    <row r="28" spans="1:3" s="149" customFormat="1" ht="18" customHeight="1" x14ac:dyDescent="0.2">
      <c r="A28" s="539">
        <v>23</v>
      </c>
      <c r="B28" s="566" t="s">
        <v>953</v>
      </c>
      <c r="C28" s="800"/>
    </row>
    <row r="29" spans="1:3" ht="18" customHeight="1" x14ac:dyDescent="0.2">
      <c r="A29" s="539">
        <v>24</v>
      </c>
      <c r="B29" s="690" t="s">
        <v>1278</v>
      </c>
      <c r="C29" s="801">
        <v>16000</v>
      </c>
    </row>
    <row r="30" spans="1:3" ht="18" customHeight="1" x14ac:dyDescent="0.2">
      <c r="A30" s="539">
        <v>25</v>
      </c>
      <c r="B30" s="689" t="s">
        <v>1276</v>
      </c>
      <c r="C30" s="800"/>
    </row>
    <row r="31" spans="1:3" ht="18" customHeight="1" x14ac:dyDescent="0.2">
      <c r="A31" s="539">
        <v>26</v>
      </c>
      <c r="B31" s="690" t="s">
        <v>1279</v>
      </c>
      <c r="C31" s="801">
        <v>2951.74</v>
      </c>
    </row>
    <row r="32" spans="1:3" ht="18" customHeight="1" x14ac:dyDescent="0.2">
      <c r="A32" s="539">
        <v>27</v>
      </c>
      <c r="B32" s="689" t="s">
        <v>1277</v>
      </c>
      <c r="C32" s="800"/>
    </row>
    <row r="33" spans="1:3" ht="18" customHeight="1" x14ac:dyDescent="0.2">
      <c r="A33" s="539">
        <v>28</v>
      </c>
      <c r="B33" s="810" t="s">
        <v>1291</v>
      </c>
      <c r="C33" s="801">
        <v>122.21</v>
      </c>
    </row>
    <row r="34" spans="1:3" ht="18" customHeight="1" x14ac:dyDescent="0.2">
      <c r="A34" s="539">
        <v>29</v>
      </c>
      <c r="B34" s="811"/>
      <c r="C34" s="800"/>
    </row>
    <row r="35" spans="1:3" ht="18" customHeight="1" x14ac:dyDescent="0.2">
      <c r="A35" s="539">
        <v>30</v>
      </c>
      <c r="B35" s="705" t="s">
        <v>1281</v>
      </c>
      <c r="C35" s="801">
        <v>16920</v>
      </c>
    </row>
    <row r="36" spans="1:3" ht="18" customHeight="1" x14ac:dyDescent="0.2">
      <c r="A36" s="539">
        <v>31</v>
      </c>
      <c r="B36" s="689" t="s">
        <v>1277</v>
      </c>
      <c r="C36" s="800"/>
    </row>
    <row r="37" spans="1:3" ht="18" customHeight="1" x14ac:dyDescent="0.2">
      <c r="A37" s="539">
        <v>32</v>
      </c>
      <c r="B37" s="808" t="s">
        <v>1285</v>
      </c>
      <c r="C37" s="801">
        <v>3076.6</v>
      </c>
    </row>
    <row r="38" spans="1:3" ht="18" customHeight="1" x14ac:dyDescent="0.2">
      <c r="A38" s="539">
        <v>33</v>
      </c>
      <c r="B38" s="809"/>
      <c r="C38" s="800"/>
    </row>
    <row r="39" spans="1:3" ht="18" customHeight="1" x14ac:dyDescent="0.2">
      <c r="A39" s="539">
        <v>34</v>
      </c>
      <c r="B39" s="808" t="s">
        <v>1282</v>
      </c>
      <c r="C39" s="801">
        <v>27932.23</v>
      </c>
    </row>
    <row r="40" spans="1:3" ht="18" customHeight="1" x14ac:dyDescent="0.2">
      <c r="A40" s="539">
        <v>35</v>
      </c>
      <c r="B40" s="812"/>
      <c r="C40" s="800"/>
    </row>
    <row r="41" spans="1:3" ht="18" customHeight="1" x14ac:dyDescent="0.2">
      <c r="A41" s="539">
        <v>36</v>
      </c>
      <c r="B41" s="688" t="s">
        <v>1280</v>
      </c>
      <c r="C41" s="801">
        <v>1802</v>
      </c>
    </row>
    <row r="42" spans="1:3" ht="18" customHeight="1" x14ac:dyDescent="0.2">
      <c r="A42" s="539">
        <v>37</v>
      </c>
      <c r="B42" s="689" t="s">
        <v>1277</v>
      </c>
      <c r="C42" s="800"/>
    </row>
    <row r="43" spans="1:3" ht="18" customHeight="1" x14ac:dyDescent="0.2">
      <c r="A43" s="539">
        <v>38</v>
      </c>
      <c r="B43" s="813" t="s">
        <v>1283</v>
      </c>
      <c r="C43" s="801">
        <v>1965</v>
      </c>
    </row>
    <row r="44" spans="1:3" ht="18" customHeight="1" x14ac:dyDescent="0.2">
      <c r="A44" s="539">
        <v>39</v>
      </c>
      <c r="B44" s="814"/>
      <c r="C44" s="800"/>
    </row>
    <row r="45" spans="1:3" ht="18" customHeight="1" x14ac:dyDescent="0.2">
      <c r="A45" s="539">
        <v>40</v>
      </c>
      <c r="B45" s="815" t="s">
        <v>1299</v>
      </c>
      <c r="C45" s="801">
        <v>235.8</v>
      </c>
    </row>
    <row r="46" spans="1:3" ht="18" customHeight="1" thickBot="1" x14ac:dyDescent="0.25">
      <c r="A46" s="539">
        <v>41</v>
      </c>
      <c r="B46" s="816"/>
      <c r="C46" s="800"/>
    </row>
    <row r="47" spans="1:3" ht="18" customHeight="1" thickBot="1" x14ac:dyDescent="0.35">
      <c r="A47" s="539">
        <v>42</v>
      </c>
      <c r="B47" s="589" t="s">
        <v>1305</v>
      </c>
      <c r="C47" s="604">
        <f>SUM(C21:C46)</f>
        <v>185936.91</v>
      </c>
    </row>
    <row r="48" spans="1:3" s="33" customFormat="1" ht="18" customHeight="1" thickBot="1" x14ac:dyDescent="0.35">
      <c r="A48" s="539">
        <v>43</v>
      </c>
      <c r="B48" s="592" t="s">
        <v>1304</v>
      </c>
      <c r="C48" s="605">
        <f>SUM(C20-C47)</f>
        <v>-477660.49999999919</v>
      </c>
    </row>
    <row r="49" spans="1:3" s="33" customFormat="1" ht="18" customHeight="1" x14ac:dyDescent="0.3">
      <c r="A49" s="539"/>
      <c r="B49" s="754"/>
      <c r="C49" s="755"/>
    </row>
    <row r="50" spans="1:3" s="438" customFormat="1" ht="18" customHeight="1" x14ac:dyDescent="0.3">
      <c r="A50" s="539">
        <v>44</v>
      </c>
      <c r="B50" s="567" t="s">
        <v>894</v>
      </c>
      <c r="C50" s="606">
        <v>1211902.94</v>
      </c>
    </row>
    <row r="51" spans="1:3" s="438" customFormat="1" ht="18" customHeight="1" thickBot="1" x14ac:dyDescent="0.35">
      <c r="A51" s="539">
        <v>45</v>
      </c>
      <c r="B51" s="568" t="s">
        <v>896</v>
      </c>
      <c r="C51" s="607">
        <v>358114.71</v>
      </c>
    </row>
    <row r="52" spans="1:3" s="128" customFormat="1" ht="18" customHeight="1" thickBot="1" x14ac:dyDescent="0.35">
      <c r="A52" s="539">
        <v>46</v>
      </c>
      <c r="B52" s="593" t="s">
        <v>1306</v>
      </c>
      <c r="C52" s="605">
        <f>SUM(C50-C51)</f>
        <v>853788.23</v>
      </c>
    </row>
    <row r="53" spans="1:3" s="128" customFormat="1" ht="18" customHeight="1" thickBot="1" x14ac:dyDescent="0.35">
      <c r="A53" s="539">
        <v>47</v>
      </c>
      <c r="B53" s="692" t="s">
        <v>1286</v>
      </c>
      <c r="C53" s="704">
        <v>27932.23</v>
      </c>
    </row>
    <row r="54" spans="1:3" s="128" customFormat="1" ht="18" customHeight="1" thickBot="1" x14ac:dyDescent="0.35">
      <c r="A54" s="539">
        <v>48</v>
      </c>
      <c r="B54" s="591" t="s">
        <v>1307</v>
      </c>
      <c r="C54" s="605">
        <f>SUM(C52-C53)</f>
        <v>825856</v>
      </c>
    </row>
    <row r="55" spans="1:3" ht="18" customHeight="1" x14ac:dyDescent="0.2">
      <c r="A55" s="539">
        <v>49</v>
      </c>
      <c r="B55" s="238" t="s">
        <v>1308</v>
      </c>
      <c r="C55" s="598">
        <f>SUM(C6+C13+C50)</f>
        <v>13415534.48</v>
      </c>
    </row>
    <row r="56" spans="1:3" ht="18" customHeight="1" x14ac:dyDescent="0.2">
      <c r="A56" s="539">
        <v>50</v>
      </c>
      <c r="B56" s="239" t="s">
        <v>1309</v>
      </c>
      <c r="C56" s="597">
        <f>SUM(C9+C16+C51)</f>
        <v>12853469.840000002</v>
      </c>
    </row>
    <row r="57" spans="1:3" ht="18" customHeight="1" thickBot="1" x14ac:dyDescent="0.25">
      <c r="A57" s="539">
        <v>51</v>
      </c>
      <c r="B57" s="241" t="s">
        <v>1310</v>
      </c>
      <c r="C57" s="608">
        <f>SUM(C55-C56)</f>
        <v>562064.63999999873</v>
      </c>
    </row>
    <row r="58" spans="1:3" s="500" customFormat="1" ht="18" customHeight="1" thickTop="1" thickBot="1" x14ac:dyDescent="0.35">
      <c r="A58" s="706">
        <v>52</v>
      </c>
      <c r="B58" s="594" t="s">
        <v>895</v>
      </c>
      <c r="C58" s="595">
        <f>SUM(C57-C47)</f>
        <v>376127.7299999987</v>
      </c>
    </row>
    <row r="59" spans="1:3" ht="18" customHeight="1" thickTop="1" x14ac:dyDescent="0.2"/>
    <row r="60" spans="1:3" ht="18" customHeight="1" x14ac:dyDescent="0.2">
      <c r="B60" s="30" t="s">
        <v>97</v>
      </c>
    </row>
    <row r="61" spans="1:3" ht="18" customHeight="1" x14ac:dyDescent="0.2"/>
    <row r="62" spans="1:3" ht="18" customHeight="1" x14ac:dyDescent="0.2"/>
    <row r="63" spans="1:3" ht="18" customHeight="1" x14ac:dyDescent="0.2"/>
    <row r="64" spans="1:3" ht="18" customHeight="1" x14ac:dyDescent="0.2"/>
  </sheetData>
  <mergeCells count="19">
    <mergeCell ref="C43:C44"/>
    <mergeCell ref="C45:C46"/>
    <mergeCell ref="B37:B38"/>
    <mergeCell ref="B33:B34"/>
    <mergeCell ref="B39:B40"/>
    <mergeCell ref="B43:B44"/>
    <mergeCell ref="B45:B46"/>
    <mergeCell ref="C31:C32"/>
    <mergeCell ref="C33:C34"/>
    <mergeCell ref="C35:C36"/>
    <mergeCell ref="C37:C38"/>
    <mergeCell ref="C39:C40"/>
    <mergeCell ref="C41:C42"/>
    <mergeCell ref="C27:C28"/>
    <mergeCell ref="C29:C30"/>
    <mergeCell ref="B4:C5"/>
    <mergeCell ref="C21:C22"/>
    <mergeCell ref="C23:C24"/>
    <mergeCell ref="C25:C26"/>
  </mergeCells>
  <pageMargins left="0.51181102362204722" right="0.51181102362204722" top="0.11811023622047245" bottom="0.11811023622047245" header="0.31496062992125984" footer="0.31496062992125984"/>
  <pageSetup paperSize="9" orientation="portrait" r:id="rId1"/>
  <headerFooter>
    <oddHeader>&amp;C&amp;8Záverečný účet Mesta Nová Dubnica za rok 2023</oddHeader>
    <oddFooter>&amp;C&amp;9 86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216"/>
  <sheetViews>
    <sheetView topLeftCell="A190" workbookViewId="0">
      <selection activeCell="B82" sqref="B82"/>
    </sheetView>
  </sheetViews>
  <sheetFormatPr defaultRowHeight="12.75" x14ac:dyDescent="0.2"/>
  <cols>
    <col min="1" max="1" width="21.7109375" style="11" customWidth="1"/>
    <col min="2" max="2" width="17.28515625" style="16" customWidth="1"/>
    <col min="3" max="4" width="16.7109375" style="11" customWidth="1"/>
    <col min="5" max="5" width="11.7109375" style="11" customWidth="1"/>
    <col min="6" max="6" width="11.28515625" style="11" customWidth="1"/>
    <col min="7" max="7" width="10" style="11" bestFit="1" customWidth="1"/>
    <col min="8" max="8" width="9.140625" style="11"/>
    <col min="9" max="9" width="10" style="11" bestFit="1" customWidth="1"/>
    <col min="10" max="10" width="9.7109375" style="11" customWidth="1"/>
    <col min="11" max="16384" width="9.140625" style="11"/>
  </cols>
  <sheetData>
    <row r="2" spans="1:5" ht="15" customHeight="1" x14ac:dyDescent="0.2">
      <c r="A2" s="899" t="s">
        <v>743</v>
      </c>
      <c r="B2" s="900"/>
      <c r="C2" s="900"/>
      <c r="D2" s="900"/>
    </row>
    <row r="3" spans="1:5" ht="15" customHeight="1" x14ac:dyDescent="0.2">
      <c r="A3" s="900"/>
      <c r="B3" s="900"/>
      <c r="C3" s="900"/>
      <c r="D3" s="900"/>
    </row>
    <row r="4" spans="1:5" x14ac:dyDescent="0.2">
      <c r="A4" s="15"/>
    </row>
    <row r="5" spans="1:5" x14ac:dyDescent="0.2">
      <c r="A5" s="11" t="s">
        <v>191</v>
      </c>
    </row>
    <row r="6" spans="1:5" x14ac:dyDescent="0.2">
      <c r="A6" s="11" t="s">
        <v>184</v>
      </c>
    </row>
    <row r="7" spans="1:5" x14ac:dyDescent="0.2">
      <c r="A7" s="11" t="s">
        <v>185</v>
      </c>
    </row>
    <row r="8" spans="1:5" x14ac:dyDescent="0.2">
      <c r="A8" s="11" t="s">
        <v>186</v>
      </c>
    </row>
    <row r="9" spans="1:5" x14ac:dyDescent="0.2">
      <c r="A9" s="11" t="s">
        <v>187</v>
      </c>
      <c r="C9" s="16"/>
    </row>
    <row r="10" spans="1:5" x14ac:dyDescent="0.2">
      <c r="A10" s="11" t="s">
        <v>850</v>
      </c>
      <c r="C10" s="16"/>
    </row>
    <row r="11" spans="1:5" x14ac:dyDescent="0.2">
      <c r="C11" s="16"/>
    </row>
    <row r="12" spans="1:5" s="10" customFormat="1" x14ac:dyDescent="0.2">
      <c r="A12" s="10" t="s">
        <v>192</v>
      </c>
      <c r="B12" s="9"/>
    </row>
    <row r="13" spans="1:5" x14ac:dyDescent="0.2">
      <c r="C13" s="16"/>
    </row>
    <row r="14" spans="1:5" s="17" customFormat="1" x14ac:dyDescent="0.2">
      <c r="A14" s="17" t="s">
        <v>193</v>
      </c>
      <c r="B14" s="18"/>
      <c r="C14" s="18"/>
    </row>
    <row r="15" spans="1:5" s="10" customFormat="1" ht="13.5" thickBot="1" x14ac:dyDescent="0.25">
      <c r="A15" s="10" t="s">
        <v>783</v>
      </c>
      <c r="B15" s="9"/>
      <c r="C15" s="9"/>
    </row>
    <row r="16" spans="1:5" s="38" customFormat="1" ht="12.75" customHeight="1" x14ac:dyDescent="0.2">
      <c r="A16" s="851" t="s">
        <v>188</v>
      </c>
      <c r="B16" s="851" t="s">
        <v>189</v>
      </c>
      <c r="C16" s="851" t="s">
        <v>190</v>
      </c>
      <c r="D16" s="851" t="s">
        <v>254</v>
      </c>
      <c r="E16" s="905"/>
    </row>
    <row r="17" spans="1:11" s="38" customFormat="1" ht="12.75" customHeight="1" x14ac:dyDescent="0.2">
      <c r="A17" s="852"/>
      <c r="B17" s="852"/>
      <c r="C17" s="852"/>
      <c r="D17" s="852"/>
      <c r="E17" s="905"/>
    </row>
    <row r="18" spans="1:11" s="38" customFormat="1" ht="14.25" thickBot="1" x14ac:dyDescent="0.25">
      <c r="A18" s="853"/>
      <c r="B18" s="853"/>
      <c r="C18" s="853"/>
      <c r="D18" s="853"/>
      <c r="E18" s="905"/>
    </row>
    <row r="19" spans="1:11" s="40" customFormat="1" ht="13.5" thickBot="1" x14ac:dyDescent="0.3">
      <c r="A19" s="39" t="s">
        <v>204</v>
      </c>
      <c r="B19" s="39" t="s">
        <v>205</v>
      </c>
      <c r="C19" s="39" t="s">
        <v>206</v>
      </c>
      <c r="D19" s="39" t="s">
        <v>207</v>
      </c>
      <c r="E19" s="444"/>
      <c r="F19" s="445"/>
      <c r="G19" s="445"/>
      <c r="H19" s="445"/>
    </row>
    <row r="20" spans="1:11" x14ac:dyDescent="0.2">
      <c r="A20" s="554" t="s">
        <v>194</v>
      </c>
      <c r="B20" s="555">
        <v>418381.04</v>
      </c>
      <c r="C20" s="555">
        <v>408379.28</v>
      </c>
      <c r="D20" s="556">
        <f t="shared" ref="D20:D25" si="0">SUM(B20-C20)</f>
        <v>10001.759999999951</v>
      </c>
      <c r="E20" s="16"/>
      <c r="F20" s="16"/>
      <c r="G20" s="16"/>
      <c r="H20" s="16"/>
    </row>
    <row r="21" spans="1:11" x14ac:dyDescent="0.2">
      <c r="A21" s="557" t="s">
        <v>195</v>
      </c>
      <c r="B21" s="41">
        <v>1166337.77</v>
      </c>
      <c r="C21" s="555">
        <v>1166337.77</v>
      </c>
      <c r="D21" s="555">
        <f t="shared" si="0"/>
        <v>0</v>
      </c>
      <c r="E21" s="16"/>
      <c r="F21" s="16"/>
      <c r="G21" s="16"/>
      <c r="H21" s="16"/>
    </row>
    <row r="22" spans="1:11" x14ac:dyDescent="0.2">
      <c r="A22" s="557" t="s">
        <v>196</v>
      </c>
      <c r="B22" s="41">
        <v>582483.24</v>
      </c>
      <c r="C22" s="555">
        <v>582483.24</v>
      </c>
      <c r="D22" s="555">
        <f t="shared" si="0"/>
        <v>0</v>
      </c>
      <c r="E22" s="16"/>
      <c r="F22" s="16"/>
      <c r="G22" s="16"/>
      <c r="H22" s="16"/>
    </row>
    <row r="23" spans="1:11" x14ac:dyDescent="0.2">
      <c r="A23" s="557" t="s">
        <v>197</v>
      </c>
      <c r="B23" s="41">
        <v>249622.39999999999</v>
      </c>
      <c r="C23" s="555">
        <f>SUM(B23)</f>
        <v>249622.39999999999</v>
      </c>
      <c r="D23" s="555">
        <f t="shared" si="0"/>
        <v>0</v>
      </c>
      <c r="E23" s="16"/>
      <c r="F23" s="16"/>
      <c r="G23" s="16"/>
      <c r="H23" s="16"/>
    </row>
    <row r="24" spans="1:11" x14ac:dyDescent="0.2">
      <c r="A24" s="717" t="s">
        <v>1089</v>
      </c>
      <c r="B24" s="718">
        <v>98230.25</v>
      </c>
      <c r="C24" s="555">
        <f>SUM(B24)</f>
        <v>98230.25</v>
      </c>
      <c r="D24" s="555">
        <f t="shared" si="0"/>
        <v>0</v>
      </c>
      <c r="E24" s="16"/>
      <c r="F24" s="16"/>
      <c r="G24" s="16"/>
      <c r="H24" s="16"/>
    </row>
    <row r="25" spans="1:11" ht="13.5" thickBot="1" x14ac:dyDescent="0.25">
      <c r="A25" s="42" t="s">
        <v>44</v>
      </c>
      <c r="B25" s="43">
        <v>436360.16</v>
      </c>
      <c r="C25" s="555">
        <v>428495.66</v>
      </c>
      <c r="D25" s="44">
        <f t="shared" si="0"/>
        <v>7864.5</v>
      </c>
      <c r="E25" s="16"/>
      <c r="F25" s="16"/>
      <c r="G25" s="16"/>
      <c r="H25" s="16"/>
    </row>
    <row r="26" spans="1:11" ht="13.5" thickBot="1" x14ac:dyDescent="0.25">
      <c r="A26" s="45" t="s">
        <v>120</v>
      </c>
      <c r="B26" s="46">
        <f>SUM(B20:B25)</f>
        <v>2951414.86</v>
      </c>
      <c r="C26" s="46">
        <f>SUM(C20:C25)</f>
        <v>2933548.6</v>
      </c>
      <c r="D26" s="46">
        <f>SUM(D20:D25)</f>
        <v>17866.259999999951</v>
      </c>
      <c r="E26" s="16"/>
      <c r="F26" s="16"/>
      <c r="G26" s="16"/>
      <c r="H26" s="16"/>
      <c r="I26" s="16"/>
      <c r="J26" s="16"/>
      <c r="K26" s="16"/>
    </row>
    <row r="27" spans="1:11" x14ac:dyDescent="0.2">
      <c r="A27" s="48"/>
      <c r="B27" s="289"/>
      <c r="C27" s="289"/>
      <c r="D27" s="289"/>
      <c r="E27" s="16"/>
      <c r="F27" s="16"/>
      <c r="G27" s="16"/>
      <c r="H27" s="16"/>
      <c r="I27" s="16"/>
      <c r="J27" s="16"/>
      <c r="K27" s="16"/>
    </row>
    <row r="28" spans="1:11" ht="13.5" thickBot="1" x14ac:dyDescent="0.25">
      <c r="A28" s="10" t="s">
        <v>198</v>
      </c>
      <c r="E28" s="16"/>
      <c r="F28" s="16"/>
      <c r="G28" s="16"/>
      <c r="H28" s="16"/>
      <c r="I28" s="16"/>
      <c r="J28" s="16"/>
      <c r="K28" s="16"/>
    </row>
    <row r="29" spans="1:11" s="38" customFormat="1" ht="12.75" customHeight="1" x14ac:dyDescent="0.2">
      <c r="A29" s="851" t="s">
        <v>188</v>
      </c>
      <c r="B29" s="851" t="s">
        <v>189</v>
      </c>
      <c r="C29" s="851" t="s">
        <v>190</v>
      </c>
      <c r="D29" s="851" t="s">
        <v>254</v>
      </c>
      <c r="E29" s="47"/>
      <c r="F29" s="47"/>
      <c r="G29" s="47"/>
      <c r="H29" s="47"/>
      <c r="I29" s="16"/>
      <c r="J29" s="16"/>
      <c r="K29" s="16"/>
    </row>
    <row r="30" spans="1:11" s="38" customFormat="1" ht="13.5" x14ac:dyDescent="0.2">
      <c r="A30" s="852"/>
      <c r="B30" s="852"/>
      <c r="C30" s="852"/>
      <c r="D30" s="852"/>
      <c r="E30" s="47"/>
      <c r="F30" s="47"/>
      <c r="G30" s="47"/>
      <c r="H30" s="47"/>
      <c r="I30" s="16"/>
      <c r="J30" s="16"/>
      <c r="K30" s="16"/>
    </row>
    <row r="31" spans="1:11" s="38" customFormat="1" ht="14.25" thickBot="1" x14ac:dyDescent="0.25">
      <c r="A31" s="853"/>
      <c r="B31" s="853"/>
      <c r="C31" s="853"/>
      <c r="D31" s="853"/>
      <c r="E31" s="47"/>
      <c r="F31" s="47"/>
      <c r="G31" s="47"/>
      <c r="H31" s="47"/>
      <c r="I31" s="16"/>
      <c r="J31" s="16"/>
      <c r="K31" s="16"/>
    </row>
    <row r="32" spans="1:11" ht="13.5" thickBot="1" x14ac:dyDescent="0.25">
      <c r="A32" s="39" t="s">
        <v>204</v>
      </c>
      <c r="B32" s="39" t="s">
        <v>205</v>
      </c>
      <c r="C32" s="39" t="s">
        <v>206</v>
      </c>
      <c r="D32" s="39" t="s">
        <v>207</v>
      </c>
      <c r="E32" s="16"/>
      <c r="F32" s="16"/>
      <c r="G32" s="16"/>
      <c r="H32" s="16"/>
    </row>
    <row r="33" spans="1:11" x14ac:dyDescent="0.2">
      <c r="A33" s="554" t="s">
        <v>194</v>
      </c>
      <c r="B33" s="555">
        <v>1370116.5</v>
      </c>
      <c r="C33" s="555">
        <v>1289586.03</v>
      </c>
      <c r="D33" s="555">
        <f t="shared" ref="D33:D38" si="1">SUM(B33-C33)</f>
        <v>80530.469999999972</v>
      </c>
      <c r="E33" s="16"/>
      <c r="F33" s="16"/>
      <c r="G33" s="16"/>
      <c r="H33" s="16"/>
      <c r="I33" s="16"/>
      <c r="J33" s="16"/>
      <c r="K33" s="16"/>
    </row>
    <row r="34" spans="1:11" x14ac:dyDescent="0.2">
      <c r="A34" s="557" t="s">
        <v>195</v>
      </c>
      <c r="B34" s="41">
        <v>88633.83</v>
      </c>
      <c r="C34" s="41">
        <f>SUM(B34)</f>
        <v>88633.83</v>
      </c>
      <c r="D34" s="555">
        <f t="shared" si="1"/>
        <v>0</v>
      </c>
      <c r="E34" s="16"/>
      <c r="F34" s="16"/>
      <c r="G34" s="16"/>
      <c r="H34" s="16"/>
    </row>
    <row r="35" spans="1:11" x14ac:dyDescent="0.2">
      <c r="A35" s="557" t="s">
        <v>196</v>
      </c>
      <c r="B35" s="41"/>
      <c r="C35" s="41"/>
      <c r="D35" s="555">
        <f t="shared" si="1"/>
        <v>0</v>
      </c>
      <c r="E35" s="16"/>
      <c r="F35" s="16"/>
      <c r="G35" s="16"/>
      <c r="H35" s="16"/>
    </row>
    <row r="36" spans="1:11" x14ac:dyDescent="0.2">
      <c r="A36" s="557" t="s">
        <v>197</v>
      </c>
      <c r="B36" s="41">
        <v>1555.2</v>
      </c>
      <c r="C36" s="41">
        <f>SUM(B36)</f>
        <v>1555.2</v>
      </c>
      <c r="D36" s="555">
        <f t="shared" si="1"/>
        <v>0</v>
      </c>
      <c r="E36" s="16"/>
      <c r="F36" s="16"/>
      <c r="G36" s="16"/>
      <c r="H36" s="16"/>
    </row>
    <row r="37" spans="1:11" x14ac:dyDescent="0.2">
      <c r="A37" s="717" t="s">
        <v>1089</v>
      </c>
      <c r="B37" s="41"/>
      <c r="C37" s="41"/>
      <c r="D37" s="555">
        <f t="shared" si="1"/>
        <v>0</v>
      </c>
      <c r="E37" s="16"/>
      <c r="F37" s="16"/>
      <c r="G37" s="16"/>
      <c r="H37" s="16"/>
    </row>
    <row r="38" spans="1:11" ht="13.5" thickBot="1" x14ac:dyDescent="0.25">
      <c r="A38" s="42" t="s">
        <v>44</v>
      </c>
      <c r="B38" s="43">
        <v>427497.27</v>
      </c>
      <c r="C38" s="43">
        <f>SUM(B38)</f>
        <v>427497.27</v>
      </c>
      <c r="D38" s="555">
        <f t="shared" si="1"/>
        <v>0</v>
      </c>
      <c r="E38" s="16"/>
      <c r="F38" s="16"/>
      <c r="G38" s="16"/>
      <c r="H38" s="16"/>
    </row>
    <row r="39" spans="1:11" ht="13.5" thickBot="1" x14ac:dyDescent="0.25">
      <c r="A39" s="45" t="s">
        <v>120</v>
      </c>
      <c r="B39" s="46">
        <f>SUM(B33:B38)</f>
        <v>1887802.8</v>
      </c>
      <c r="C39" s="46">
        <f>SUM(C33:C38)</f>
        <v>1807272.33</v>
      </c>
      <c r="D39" s="46">
        <f>SUM(D33:D38)</f>
        <v>80530.469999999972</v>
      </c>
      <c r="E39" s="289"/>
      <c r="F39" s="289"/>
      <c r="G39" s="16"/>
      <c r="H39" s="16"/>
    </row>
    <row r="40" spans="1:11" ht="13.5" thickBot="1" x14ac:dyDescent="0.25">
      <c r="A40" s="48"/>
      <c r="B40" s="49"/>
      <c r="C40" s="49"/>
      <c r="D40" s="49"/>
      <c r="E40" s="16"/>
      <c r="F40" s="16"/>
      <c r="G40" s="16"/>
      <c r="H40" s="16"/>
    </row>
    <row r="41" spans="1:11" s="10" customFormat="1" ht="13.5" thickBot="1" x14ac:dyDescent="0.25">
      <c r="A41" s="45" t="s">
        <v>975</v>
      </c>
      <c r="B41" s="46">
        <f>SUM(B26+B39)</f>
        <v>4839217.66</v>
      </c>
      <c r="C41" s="46">
        <f>SUM(C26+C39)</f>
        <v>4740820.93</v>
      </c>
      <c r="D41" s="46">
        <f>SUM(D26+D39)</f>
        <v>98396.729999999923</v>
      </c>
      <c r="E41" s="9"/>
      <c r="F41" s="9"/>
      <c r="G41" s="9"/>
      <c r="H41" s="9"/>
    </row>
    <row r="42" spans="1:11" x14ac:dyDescent="0.2">
      <c r="A42" s="48"/>
      <c r="B42" s="49"/>
      <c r="C42" s="49"/>
      <c r="D42" s="49"/>
    </row>
    <row r="43" spans="1:11" x14ac:dyDescent="0.2">
      <c r="A43" s="17" t="s">
        <v>844</v>
      </c>
      <c r="B43" s="18"/>
      <c r="C43" s="18"/>
      <c r="D43" s="17"/>
    </row>
    <row r="44" spans="1:11" ht="13.5" thickBot="1" x14ac:dyDescent="0.25">
      <c r="A44" s="10" t="s">
        <v>200</v>
      </c>
      <c r="B44" s="9"/>
      <c r="C44" s="9"/>
      <c r="D44" s="10"/>
    </row>
    <row r="45" spans="1:11" x14ac:dyDescent="0.2">
      <c r="A45" s="851" t="s">
        <v>188</v>
      </c>
      <c r="B45" s="851" t="s">
        <v>189</v>
      </c>
      <c r="C45" s="851" t="s">
        <v>190</v>
      </c>
      <c r="D45" s="851" t="s">
        <v>254</v>
      </c>
    </row>
    <row r="46" spans="1:11" x14ac:dyDescent="0.2">
      <c r="A46" s="852"/>
      <c r="B46" s="852"/>
      <c r="C46" s="852"/>
      <c r="D46" s="852"/>
    </row>
    <row r="47" spans="1:11" ht="13.5" thickBot="1" x14ac:dyDescent="0.25">
      <c r="A47" s="853"/>
      <c r="B47" s="853"/>
      <c r="C47" s="853"/>
      <c r="D47" s="853"/>
    </row>
    <row r="48" spans="1:11" ht="13.5" thickBot="1" x14ac:dyDescent="0.25">
      <c r="A48" s="39" t="s">
        <v>204</v>
      </c>
      <c r="B48" s="39" t="s">
        <v>205</v>
      </c>
      <c r="C48" s="39" t="s">
        <v>206</v>
      </c>
      <c r="D48" s="39" t="s">
        <v>207</v>
      </c>
    </row>
    <row r="49" spans="1:7" x14ac:dyDescent="0.2">
      <c r="A49" s="554" t="s">
        <v>845</v>
      </c>
      <c r="B49" s="555">
        <v>297068</v>
      </c>
      <c r="C49" s="555">
        <f>SUM(B49)</f>
        <v>297068</v>
      </c>
      <c r="D49" s="556">
        <f>SUM(B49-C49)</f>
        <v>0</v>
      </c>
    </row>
    <row r="50" spans="1:7" x14ac:dyDescent="0.2">
      <c r="A50" s="557" t="s">
        <v>846</v>
      </c>
      <c r="B50" s="41">
        <v>225221</v>
      </c>
      <c r="C50" s="41">
        <f>SUM(B50)</f>
        <v>225221</v>
      </c>
      <c r="D50" s="555">
        <f>SUM(B50-C50)</f>
        <v>0</v>
      </c>
    </row>
    <row r="51" spans="1:7" ht="13.5" thickBot="1" x14ac:dyDescent="0.25">
      <c r="A51" s="557" t="s">
        <v>847</v>
      </c>
      <c r="B51" s="41">
        <v>130822</v>
      </c>
      <c r="C51" s="41">
        <f>SUM(B51)</f>
        <v>130822</v>
      </c>
      <c r="D51" s="555">
        <f>SUM(B51-C51)</f>
        <v>0</v>
      </c>
    </row>
    <row r="52" spans="1:7" ht="13.5" thickBot="1" x14ac:dyDescent="0.25">
      <c r="A52" s="45" t="s">
        <v>975</v>
      </c>
      <c r="B52" s="46">
        <f>SUM(B49:B51)</f>
        <v>653111</v>
      </c>
      <c r="C52" s="46">
        <f>SUM(C49:C51)</f>
        <v>653111</v>
      </c>
      <c r="D52" s="46">
        <f>SUM(D49:D51)</f>
        <v>0</v>
      </c>
      <c r="E52" s="16"/>
      <c r="F52" s="16"/>
      <c r="G52" s="16"/>
    </row>
    <row r="53" spans="1:7" x14ac:dyDescent="0.2">
      <c r="A53" s="48"/>
      <c r="B53" s="289"/>
      <c r="C53" s="289"/>
      <c r="D53" s="289"/>
    </row>
    <row r="54" spans="1:7" s="17" customFormat="1" x14ac:dyDescent="0.2">
      <c r="A54" s="17" t="s">
        <v>199</v>
      </c>
      <c r="B54" s="18"/>
      <c r="C54" s="18"/>
    </row>
    <row r="55" spans="1:7" ht="13.5" thickBot="1" x14ac:dyDescent="0.25">
      <c r="A55" s="10" t="s">
        <v>200</v>
      </c>
      <c r="B55" s="9"/>
      <c r="C55" s="9"/>
      <c r="D55" s="10"/>
    </row>
    <row r="56" spans="1:7" s="50" customFormat="1" ht="12.75" customHeight="1" x14ac:dyDescent="0.2">
      <c r="A56" s="851" t="s">
        <v>188</v>
      </c>
      <c r="B56" s="851" t="s">
        <v>189</v>
      </c>
      <c r="C56" s="851" t="s">
        <v>190</v>
      </c>
      <c r="D56" s="851" t="s">
        <v>254</v>
      </c>
    </row>
    <row r="57" spans="1:7" s="50" customFormat="1" x14ac:dyDescent="0.2">
      <c r="A57" s="852"/>
      <c r="B57" s="852"/>
      <c r="C57" s="852"/>
      <c r="D57" s="852"/>
    </row>
    <row r="58" spans="1:7" s="50" customFormat="1" ht="13.5" thickBot="1" x14ac:dyDescent="0.25">
      <c r="A58" s="853"/>
      <c r="B58" s="853"/>
      <c r="C58" s="853"/>
      <c r="D58" s="853"/>
    </row>
    <row r="59" spans="1:7" ht="13.5" thickBot="1" x14ac:dyDescent="0.25">
      <c r="A59" s="39" t="s">
        <v>204</v>
      </c>
      <c r="B59" s="39" t="s">
        <v>205</v>
      </c>
      <c r="C59" s="39" t="s">
        <v>206</v>
      </c>
      <c r="D59" s="39" t="s">
        <v>207</v>
      </c>
    </row>
    <row r="60" spans="1:7" ht="13.5" thickBot="1" x14ac:dyDescent="0.25">
      <c r="A60" s="42" t="s">
        <v>86</v>
      </c>
      <c r="B60" s="43">
        <v>237154</v>
      </c>
      <c r="C60" s="43">
        <v>223877.85</v>
      </c>
      <c r="D60" s="446">
        <f>SUM(B60-C60)</f>
        <v>13276.149999999994</v>
      </c>
    </row>
    <row r="61" spans="1:7" x14ac:dyDescent="0.2">
      <c r="A61" s="48"/>
      <c r="B61" s="49"/>
      <c r="C61" s="49"/>
      <c r="D61" s="49"/>
    </row>
    <row r="62" spans="1:7" ht="13.5" thickBot="1" x14ac:dyDescent="0.25">
      <c r="A62" s="10" t="s">
        <v>869</v>
      </c>
    </row>
    <row r="63" spans="1:7" x14ac:dyDescent="0.2">
      <c r="A63" s="851" t="s">
        <v>188</v>
      </c>
      <c r="B63" s="851" t="s">
        <v>189</v>
      </c>
      <c r="C63" s="851" t="s">
        <v>190</v>
      </c>
      <c r="D63" s="851" t="s">
        <v>254</v>
      </c>
    </row>
    <row r="64" spans="1:7" x14ac:dyDescent="0.2">
      <c r="A64" s="852"/>
      <c r="B64" s="852"/>
      <c r="C64" s="852"/>
      <c r="D64" s="852"/>
    </row>
    <row r="65" spans="1:9" ht="13.5" thickBot="1" x14ac:dyDescent="0.25">
      <c r="A65" s="853"/>
      <c r="B65" s="853"/>
      <c r="C65" s="853"/>
      <c r="D65" s="853"/>
    </row>
    <row r="66" spans="1:9" ht="13.5" thickBot="1" x14ac:dyDescent="0.25">
      <c r="A66" s="39" t="s">
        <v>204</v>
      </c>
      <c r="B66" s="39" t="s">
        <v>205</v>
      </c>
      <c r="C66" s="39" t="s">
        <v>206</v>
      </c>
      <c r="D66" s="39" t="s">
        <v>207</v>
      </c>
    </row>
    <row r="67" spans="1:9" ht="13.5" thickBot="1" x14ac:dyDescent="0.25">
      <c r="A67" s="42" t="s">
        <v>86</v>
      </c>
      <c r="B67" s="43">
        <v>98759.25</v>
      </c>
      <c r="C67" s="43">
        <v>88562.22</v>
      </c>
      <c r="D67" s="446">
        <f>SUM(B67-C67)</f>
        <v>10197.029999999999</v>
      </c>
    </row>
    <row r="68" spans="1:9" ht="13.5" thickBot="1" x14ac:dyDescent="0.25"/>
    <row r="69" spans="1:9" ht="13.5" thickBot="1" x14ac:dyDescent="0.25">
      <c r="A69" s="45" t="s">
        <v>975</v>
      </c>
      <c r="B69" s="46">
        <f>SUM(B60+B67)</f>
        <v>335913.25</v>
      </c>
      <c r="C69" s="46">
        <f>SUM(C60+C67)</f>
        <v>312440.07</v>
      </c>
      <c r="D69" s="46">
        <f>SUM(D60+D67)</f>
        <v>23473.179999999993</v>
      </c>
    </row>
    <row r="71" spans="1:9" x14ac:dyDescent="0.2">
      <c r="A71" s="17" t="s">
        <v>842</v>
      </c>
      <c r="B71" s="18"/>
      <c r="C71" s="18"/>
      <c r="D71" s="17"/>
    </row>
    <row r="72" spans="1:9" ht="13.5" thickBot="1" x14ac:dyDescent="0.25">
      <c r="A72" s="10" t="s">
        <v>200</v>
      </c>
      <c r="B72" s="9"/>
      <c r="C72" s="9"/>
      <c r="D72" s="10"/>
    </row>
    <row r="73" spans="1:9" x14ac:dyDescent="0.2">
      <c r="A73" s="851" t="s">
        <v>188</v>
      </c>
      <c r="B73" s="851" t="s">
        <v>189</v>
      </c>
      <c r="C73" s="851" t="s">
        <v>190</v>
      </c>
      <c r="D73" s="851" t="s">
        <v>254</v>
      </c>
    </row>
    <row r="74" spans="1:9" x14ac:dyDescent="0.2">
      <c r="A74" s="852"/>
      <c r="B74" s="852"/>
      <c r="C74" s="852"/>
      <c r="D74" s="852"/>
    </row>
    <row r="75" spans="1:9" ht="13.5" thickBot="1" x14ac:dyDescent="0.25">
      <c r="A75" s="853"/>
      <c r="B75" s="853"/>
      <c r="C75" s="853"/>
      <c r="D75" s="853"/>
    </row>
    <row r="76" spans="1:9" ht="13.5" thickBot="1" x14ac:dyDescent="0.25">
      <c r="A76" s="39" t="s">
        <v>204</v>
      </c>
      <c r="B76" s="39" t="s">
        <v>205</v>
      </c>
      <c r="C76" s="39" t="s">
        <v>206</v>
      </c>
      <c r="D76" s="39" t="s">
        <v>207</v>
      </c>
    </row>
    <row r="77" spans="1:9" ht="13.5" customHeight="1" x14ac:dyDescent="0.2">
      <c r="A77" s="558" t="s">
        <v>843</v>
      </c>
      <c r="B77" s="556">
        <v>215840</v>
      </c>
      <c r="C77" s="556">
        <v>215840</v>
      </c>
      <c r="D77" s="556">
        <f>SUM(B77-C77)</f>
        <v>0</v>
      </c>
    </row>
    <row r="78" spans="1:9" ht="13.5" customHeight="1" thickBot="1" x14ac:dyDescent="0.25">
      <c r="A78" s="398" t="s">
        <v>707</v>
      </c>
      <c r="B78" s="44">
        <v>91900</v>
      </c>
      <c r="C78" s="44">
        <v>91900</v>
      </c>
      <c r="D78" s="44">
        <f>SUM(B78-C78)</f>
        <v>0</v>
      </c>
    </row>
    <row r="79" spans="1:9" s="10" customFormat="1" ht="13.5" customHeight="1" thickBot="1" x14ac:dyDescent="0.25">
      <c r="A79" s="291" t="s">
        <v>120</v>
      </c>
      <c r="B79" s="46">
        <f>SUM(B77:B78)</f>
        <v>307740</v>
      </c>
      <c r="C79" s="46">
        <f>SUM(C77:C78)</f>
        <v>307740</v>
      </c>
      <c r="D79" s="46">
        <f>SUM(D77:D78)</f>
        <v>0</v>
      </c>
    </row>
    <row r="80" spans="1:9" ht="13.5" thickBot="1" x14ac:dyDescent="0.25">
      <c r="I80" s="11" t="s">
        <v>97</v>
      </c>
    </row>
    <row r="81" spans="1:6" ht="13.5" thickBot="1" x14ac:dyDescent="0.25">
      <c r="A81" s="291" t="s">
        <v>977</v>
      </c>
      <c r="B81" s="46">
        <f>SUM(B79+B69+B52+B41)</f>
        <v>6135981.9100000001</v>
      </c>
      <c r="C81" s="46">
        <f>SUM(C79+C69+C52+C41)</f>
        <v>6014112</v>
      </c>
      <c r="D81" s="46">
        <f>SUM(D79+D69+D52+D41)</f>
        <v>121869.90999999992</v>
      </c>
    </row>
    <row r="83" spans="1:6" s="10" customFormat="1" x14ac:dyDescent="0.2">
      <c r="A83" s="10" t="s">
        <v>201</v>
      </c>
      <c r="B83" s="9"/>
    </row>
    <row r="84" spans="1:6" ht="13.5" thickBot="1" x14ac:dyDescent="0.25"/>
    <row r="85" spans="1:6" s="38" customFormat="1" ht="12.75" customHeight="1" x14ac:dyDescent="0.2">
      <c r="A85" s="875" t="s">
        <v>203</v>
      </c>
      <c r="B85" s="872"/>
      <c r="C85" s="872" t="s">
        <v>189</v>
      </c>
      <c r="D85" s="856" t="s">
        <v>190</v>
      </c>
      <c r="E85" s="851" t="s">
        <v>1072</v>
      </c>
      <c r="F85" s="872" t="s">
        <v>202</v>
      </c>
    </row>
    <row r="86" spans="1:6" s="38" customFormat="1" ht="13.5" x14ac:dyDescent="0.2">
      <c r="A86" s="876"/>
      <c r="B86" s="873"/>
      <c r="C86" s="873"/>
      <c r="D86" s="857"/>
      <c r="E86" s="852"/>
      <c r="F86" s="873"/>
    </row>
    <row r="87" spans="1:6" s="38" customFormat="1" ht="14.25" thickBot="1" x14ac:dyDescent="0.25">
      <c r="A87" s="877"/>
      <c r="B87" s="874"/>
      <c r="C87" s="874"/>
      <c r="D87" s="858"/>
      <c r="E87" s="853"/>
      <c r="F87" s="874"/>
    </row>
    <row r="88" spans="1:6" ht="13.5" customHeight="1" thickBot="1" x14ac:dyDescent="0.25">
      <c r="A88" s="866" t="s">
        <v>204</v>
      </c>
      <c r="B88" s="907"/>
      <c r="C88" s="410" t="s">
        <v>205</v>
      </c>
      <c r="D88" s="411" t="s">
        <v>206</v>
      </c>
      <c r="E88" s="39" t="s">
        <v>207</v>
      </c>
      <c r="F88" s="410" t="s">
        <v>208</v>
      </c>
    </row>
    <row r="89" spans="1:6" ht="12.75" customHeight="1" x14ac:dyDescent="0.2">
      <c r="A89" s="908" t="s">
        <v>255</v>
      </c>
      <c r="B89" s="909"/>
      <c r="C89" s="912">
        <v>11347.21</v>
      </c>
      <c r="D89" s="834">
        <f>SUM(C89)</f>
        <v>11347.21</v>
      </c>
      <c r="E89" s="836">
        <f>SUM(C89-D89)</f>
        <v>0</v>
      </c>
      <c r="F89" s="825" t="s">
        <v>209</v>
      </c>
    </row>
    <row r="90" spans="1:6" ht="12.75" customHeight="1" x14ac:dyDescent="0.2">
      <c r="A90" s="821"/>
      <c r="B90" s="822"/>
      <c r="C90" s="898"/>
      <c r="D90" s="835"/>
      <c r="E90" s="837"/>
      <c r="F90" s="825"/>
    </row>
    <row r="91" spans="1:6" x14ac:dyDescent="0.2">
      <c r="A91" s="821"/>
      <c r="B91" s="822"/>
      <c r="C91" s="911"/>
      <c r="D91" s="906"/>
      <c r="E91" s="837"/>
      <c r="F91" s="855"/>
    </row>
    <row r="92" spans="1:6" ht="12.75" customHeight="1" x14ac:dyDescent="0.2">
      <c r="A92" s="821" t="s">
        <v>256</v>
      </c>
      <c r="B92" s="822"/>
      <c r="C92" s="832">
        <v>79630.17</v>
      </c>
      <c r="D92" s="834">
        <f>SUM(C92)</f>
        <v>79630.17</v>
      </c>
      <c r="E92" s="836">
        <f>SUM(C92-D92)</f>
        <v>0</v>
      </c>
      <c r="F92" s="825" t="s">
        <v>209</v>
      </c>
    </row>
    <row r="93" spans="1:6" ht="12.75" customHeight="1" x14ac:dyDescent="0.2">
      <c r="A93" s="821"/>
      <c r="B93" s="822"/>
      <c r="C93" s="833"/>
      <c r="D93" s="835"/>
      <c r="E93" s="837"/>
      <c r="F93" s="825"/>
    </row>
    <row r="94" spans="1:6" x14ac:dyDescent="0.2">
      <c r="A94" s="821"/>
      <c r="B94" s="822"/>
      <c r="C94" s="911"/>
      <c r="D94" s="906"/>
      <c r="E94" s="837"/>
      <c r="F94" s="855"/>
    </row>
    <row r="95" spans="1:6" ht="12.75" customHeight="1" x14ac:dyDescent="0.2">
      <c r="A95" s="821" t="s">
        <v>801</v>
      </c>
      <c r="B95" s="822"/>
      <c r="C95" s="832">
        <v>122226.9</v>
      </c>
      <c r="D95" s="897">
        <v>102615.7</v>
      </c>
      <c r="E95" s="836">
        <f>SUM(C95-D95)</f>
        <v>19611.199999999997</v>
      </c>
      <c r="F95" s="825" t="s">
        <v>209</v>
      </c>
    </row>
    <row r="96" spans="1:6" ht="12.75" customHeight="1" x14ac:dyDescent="0.2">
      <c r="A96" s="821"/>
      <c r="B96" s="822"/>
      <c r="C96" s="833"/>
      <c r="D96" s="843"/>
      <c r="E96" s="837"/>
      <c r="F96" s="825"/>
    </row>
    <row r="97" spans="1:6" x14ac:dyDescent="0.2">
      <c r="A97" s="821" t="s">
        <v>704</v>
      </c>
      <c r="B97" s="822"/>
      <c r="C97" s="832">
        <v>4197.8900000000003</v>
      </c>
      <c r="D97" s="834">
        <f>SUM(C97)</f>
        <v>4197.8900000000003</v>
      </c>
      <c r="E97" s="836">
        <f>SUM(C97-D97)</f>
        <v>0</v>
      </c>
      <c r="F97" s="825" t="s">
        <v>209</v>
      </c>
    </row>
    <row r="98" spans="1:6" x14ac:dyDescent="0.2">
      <c r="A98" s="821"/>
      <c r="B98" s="822"/>
      <c r="C98" s="833"/>
      <c r="D98" s="835"/>
      <c r="E98" s="837"/>
      <c r="F98" s="825"/>
    </row>
    <row r="99" spans="1:6" x14ac:dyDescent="0.2">
      <c r="A99" s="821" t="s">
        <v>1036</v>
      </c>
      <c r="B99" s="822"/>
      <c r="C99" s="832">
        <v>59459.82</v>
      </c>
      <c r="D99" s="834">
        <f>SUM(C99)</f>
        <v>59459.82</v>
      </c>
      <c r="E99" s="836">
        <f>SUM(C99-D99)</f>
        <v>0</v>
      </c>
      <c r="F99" s="825" t="s">
        <v>433</v>
      </c>
    </row>
    <row r="100" spans="1:6" x14ac:dyDescent="0.2">
      <c r="A100" s="821"/>
      <c r="B100" s="822"/>
      <c r="C100" s="833"/>
      <c r="D100" s="835"/>
      <c r="E100" s="837"/>
      <c r="F100" s="825"/>
    </row>
    <row r="101" spans="1:6" ht="12.75" customHeight="1" x14ac:dyDescent="0.2">
      <c r="A101" s="828" t="s">
        <v>1359</v>
      </c>
      <c r="B101" s="829"/>
      <c r="C101" s="832">
        <v>6358.06</v>
      </c>
      <c r="D101" s="834">
        <f>SUM(C101)</f>
        <v>6358.06</v>
      </c>
      <c r="E101" s="836">
        <f>SUM(C101-D101)</f>
        <v>0</v>
      </c>
      <c r="F101" s="825" t="s">
        <v>1002</v>
      </c>
    </row>
    <row r="102" spans="1:6" ht="12.75" customHeight="1" x14ac:dyDescent="0.2">
      <c r="A102" s="830"/>
      <c r="B102" s="831"/>
      <c r="C102" s="833"/>
      <c r="D102" s="835"/>
      <c r="E102" s="837"/>
      <c r="F102" s="825"/>
    </row>
    <row r="103" spans="1:6" ht="12.75" customHeight="1" x14ac:dyDescent="0.2">
      <c r="A103" s="838" t="s">
        <v>1357</v>
      </c>
      <c r="B103" s="910"/>
      <c r="C103" s="823">
        <v>2100</v>
      </c>
      <c r="D103" s="824">
        <f>SUM(C103)</f>
        <v>2100</v>
      </c>
      <c r="E103" s="834">
        <f>SUM(C103-D103)</f>
        <v>0</v>
      </c>
      <c r="F103" s="825" t="s">
        <v>766</v>
      </c>
    </row>
    <row r="104" spans="1:6" ht="12.75" customHeight="1" x14ac:dyDescent="0.2">
      <c r="A104" s="838"/>
      <c r="B104" s="910"/>
      <c r="C104" s="823"/>
      <c r="D104" s="824"/>
      <c r="E104" s="835"/>
      <c r="F104" s="825"/>
    </row>
    <row r="105" spans="1:6" ht="12.75" customHeight="1" x14ac:dyDescent="0.2">
      <c r="A105" s="830"/>
      <c r="B105" s="831"/>
      <c r="C105" s="823"/>
      <c r="D105" s="824"/>
      <c r="E105" s="835"/>
      <c r="F105" s="825"/>
    </row>
    <row r="106" spans="1:6" ht="12.75" customHeight="1" x14ac:dyDescent="0.2">
      <c r="A106" s="859" t="s">
        <v>1356</v>
      </c>
      <c r="B106" s="860"/>
      <c r="C106" s="823">
        <v>200</v>
      </c>
      <c r="D106" s="824">
        <f>SUM(C106)</f>
        <v>200</v>
      </c>
      <c r="E106" s="834">
        <f>SUM(C106-D106)</f>
        <v>0</v>
      </c>
      <c r="F106" s="825" t="s">
        <v>766</v>
      </c>
    </row>
    <row r="107" spans="1:6" ht="12.75" customHeight="1" x14ac:dyDescent="0.2">
      <c r="A107" s="861"/>
      <c r="B107" s="862"/>
      <c r="C107" s="823"/>
      <c r="D107" s="824"/>
      <c r="E107" s="817"/>
      <c r="F107" s="825"/>
    </row>
    <row r="108" spans="1:6" ht="12.75" customHeight="1" x14ac:dyDescent="0.2">
      <c r="A108" s="838" t="s">
        <v>1353</v>
      </c>
      <c r="B108" s="910"/>
      <c r="C108" s="823">
        <v>36100</v>
      </c>
      <c r="D108" s="824">
        <f>SUM(C108)</f>
        <v>36100</v>
      </c>
      <c r="E108" s="834">
        <f>SUM(C108-D108)</f>
        <v>0</v>
      </c>
      <c r="F108" s="825" t="s">
        <v>433</v>
      </c>
    </row>
    <row r="109" spans="1:6" ht="12.75" customHeight="1" x14ac:dyDescent="0.2">
      <c r="A109" s="830"/>
      <c r="B109" s="831"/>
      <c r="C109" s="823"/>
      <c r="D109" s="824"/>
      <c r="E109" s="835"/>
      <c r="F109" s="825"/>
    </row>
    <row r="110" spans="1:6" ht="12.75" customHeight="1" x14ac:dyDescent="0.2">
      <c r="A110" s="863" t="s">
        <v>265</v>
      </c>
      <c r="B110" s="864"/>
      <c r="C110" s="823">
        <v>675.86</v>
      </c>
      <c r="D110" s="824">
        <f>SUM(C110)</f>
        <v>675.86</v>
      </c>
      <c r="E110" s="834">
        <f>SUM(C110-D110)</f>
        <v>0</v>
      </c>
      <c r="F110" s="825" t="s">
        <v>215</v>
      </c>
    </row>
    <row r="111" spans="1:6" x14ac:dyDescent="0.2">
      <c r="A111" s="783"/>
      <c r="B111" s="865"/>
      <c r="C111" s="886"/>
      <c r="D111" s="818"/>
      <c r="E111" s="906"/>
      <c r="F111" s="901"/>
    </row>
    <row r="112" spans="1:6" ht="12.75" customHeight="1" x14ac:dyDescent="0.2">
      <c r="A112" s="821" t="s">
        <v>210</v>
      </c>
      <c r="B112" s="822"/>
      <c r="C112" s="882">
        <v>16125.55</v>
      </c>
      <c r="D112" s="845">
        <f>SUM(C112)</f>
        <v>16125.55</v>
      </c>
      <c r="E112" s="882">
        <f>SUM(C112-D112)</f>
        <v>0</v>
      </c>
      <c r="F112" s="825" t="s">
        <v>211</v>
      </c>
    </row>
    <row r="113" spans="1:6" x14ac:dyDescent="0.2">
      <c r="A113" s="821"/>
      <c r="B113" s="822"/>
      <c r="C113" s="837"/>
      <c r="D113" s="846"/>
      <c r="E113" s="837"/>
      <c r="F113" s="855"/>
    </row>
    <row r="114" spans="1:6" x14ac:dyDescent="0.2">
      <c r="A114" s="821"/>
      <c r="B114" s="822"/>
      <c r="C114" s="837"/>
      <c r="D114" s="846"/>
      <c r="E114" s="837"/>
      <c r="F114" s="855"/>
    </row>
    <row r="115" spans="1:6" x14ac:dyDescent="0.2">
      <c r="A115" s="821" t="s">
        <v>213</v>
      </c>
      <c r="B115" s="822"/>
      <c r="C115" s="882">
        <v>627.98</v>
      </c>
      <c r="D115" s="845">
        <f>SUM(C115)</f>
        <v>627.98</v>
      </c>
      <c r="E115" s="882">
        <f>SUM(C115-D115)</f>
        <v>0</v>
      </c>
      <c r="F115" s="825" t="s">
        <v>211</v>
      </c>
    </row>
    <row r="116" spans="1:6" x14ac:dyDescent="0.2">
      <c r="A116" s="821"/>
      <c r="B116" s="822"/>
      <c r="C116" s="837"/>
      <c r="D116" s="846"/>
      <c r="E116" s="837"/>
      <c r="F116" s="855"/>
    </row>
    <row r="117" spans="1:6" ht="12.75" customHeight="1" x14ac:dyDescent="0.2">
      <c r="A117" s="863" t="s">
        <v>212</v>
      </c>
      <c r="B117" s="864"/>
      <c r="C117" s="836">
        <v>16655.189999999999</v>
      </c>
      <c r="D117" s="845">
        <f>SUM(C117)</f>
        <v>16655.189999999999</v>
      </c>
      <c r="E117" s="836">
        <f>SUM(C117-D117)</f>
        <v>0</v>
      </c>
      <c r="F117" s="854" t="s">
        <v>215</v>
      </c>
    </row>
    <row r="118" spans="1:6" x14ac:dyDescent="0.2">
      <c r="A118" s="783"/>
      <c r="B118" s="865"/>
      <c r="C118" s="883"/>
      <c r="D118" s="846"/>
      <c r="E118" s="883"/>
      <c r="F118" s="901"/>
    </row>
    <row r="119" spans="1:6" ht="12.75" customHeight="1" x14ac:dyDescent="0.2">
      <c r="A119" s="821" t="s">
        <v>658</v>
      </c>
      <c r="B119" s="822"/>
      <c r="C119" s="882">
        <v>3508.56</v>
      </c>
      <c r="D119" s="845">
        <f>SUM(C119)</f>
        <v>3508.56</v>
      </c>
      <c r="E119" s="845">
        <f>SUM(C119-D119)</f>
        <v>0</v>
      </c>
      <c r="F119" s="825" t="s">
        <v>215</v>
      </c>
    </row>
    <row r="120" spans="1:6" x14ac:dyDescent="0.2">
      <c r="A120" s="783"/>
      <c r="B120" s="865"/>
      <c r="C120" s="883"/>
      <c r="D120" s="847"/>
      <c r="E120" s="847"/>
      <c r="F120" s="901"/>
    </row>
    <row r="121" spans="1:6" x14ac:dyDescent="0.2">
      <c r="A121" s="725"/>
      <c r="B121" s="726"/>
      <c r="C121" s="729"/>
      <c r="D121" s="727"/>
      <c r="E121" s="727"/>
      <c r="F121" s="728"/>
    </row>
    <row r="122" spans="1:6" ht="12.75" customHeight="1" x14ac:dyDescent="0.2">
      <c r="A122" s="863" t="s">
        <v>649</v>
      </c>
      <c r="B122" s="864"/>
      <c r="C122" s="836">
        <v>149.19999999999999</v>
      </c>
      <c r="D122" s="887">
        <f>SUM(C122)</f>
        <v>149.19999999999999</v>
      </c>
      <c r="E122" s="887">
        <f>SUM(C122-D122)</f>
        <v>0</v>
      </c>
      <c r="F122" s="854" t="s">
        <v>215</v>
      </c>
    </row>
    <row r="123" spans="1:6" x14ac:dyDescent="0.2">
      <c r="A123" s="821"/>
      <c r="B123" s="822"/>
      <c r="C123" s="837"/>
      <c r="D123" s="846"/>
      <c r="E123" s="846"/>
      <c r="F123" s="855"/>
    </row>
    <row r="124" spans="1:6" ht="12.75" customHeight="1" x14ac:dyDescent="0.2">
      <c r="A124" s="821" t="s">
        <v>214</v>
      </c>
      <c r="B124" s="822"/>
      <c r="C124" s="823">
        <v>1176.51</v>
      </c>
      <c r="D124" s="845">
        <f>SUM(C124)</f>
        <v>1176.51</v>
      </c>
      <c r="E124" s="845">
        <f>SUM(C124-D124)</f>
        <v>0</v>
      </c>
      <c r="F124" s="825" t="s">
        <v>216</v>
      </c>
    </row>
    <row r="125" spans="1:6" x14ac:dyDescent="0.2">
      <c r="A125" s="821"/>
      <c r="B125" s="822"/>
      <c r="C125" s="827"/>
      <c r="D125" s="846"/>
      <c r="E125" s="846"/>
      <c r="F125" s="855"/>
    </row>
    <row r="126" spans="1:6" ht="12.75" customHeight="1" x14ac:dyDescent="0.2">
      <c r="A126" s="821" t="s">
        <v>1349</v>
      </c>
      <c r="B126" s="822"/>
      <c r="C126" s="823">
        <v>205400</v>
      </c>
      <c r="D126" s="824">
        <f>SUM(C126)</f>
        <v>205400</v>
      </c>
      <c r="E126" s="823">
        <f>SUM(C126-D126)</f>
        <v>0</v>
      </c>
      <c r="F126" s="825" t="s">
        <v>1348</v>
      </c>
    </row>
    <row r="127" spans="1:6" ht="12.75" customHeight="1" x14ac:dyDescent="0.2">
      <c r="A127" s="821"/>
      <c r="B127" s="822"/>
      <c r="C127" s="823"/>
      <c r="D127" s="824"/>
      <c r="E127" s="823"/>
      <c r="F127" s="825"/>
    </row>
    <row r="128" spans="1:6" ht="12.75" customHeight="1" x14ac:dyDescent="0.2">
      <c r="A128" s="821" t="s">
        <v>1350</v>
      </c>
      <c r="B128" s="822"/>
      <c r="C128" s="823">
        <v>64693.01</v>
      </c>
      <c r="D128" s="823">
        <f>SUM(C128)</f>
        <v>64693.01</v>
      </c>
      <c r="E128" s="823">
        <f>SUM(C128-D128)</f>
        <v>0</v>
      </c>
      <c r="F128" s="825" t="s">
        <v>901</v>
      </c>
    </row>
    <row r="129" spans="1:6" ht="12.75" customHeight="1" x14ac:dyDescent="0.2">
      <c r="A129" s="821"/>
      <c r="B129" s="822"/>
      <c r="C129" s="823"/>
      <c r="D129" s="823"/>
      <c r="E129" s="823"/>
      <c r="F129" s="825"/>
    </row>
    <row r="130" spans="1:6" ht="12.75" customHeight="1" x14ac:dyDescent="0.2">
      <c r="A130" s="821" t="s">
        <v>1350</v>
      </c>
      <c r="B130" s="822"/>
      <c r="C130" s="823">
        <v>71881.119999999995</v>
      </c>
      <c r="D130" s="823">
        <f>SUM(C130)</f>
        <v>71881.119999999995</v>
      </c>
      <c r="E130" s="823">
        <f>SUM(C130-D130)</f>
        <v>0</v>
      </c>
      <c r="F130" s="825" t="s">
        <v>901</v>
      </c>
    </row>
    <row r="131" spans="1:6" ht="12.75" customHeight="1" x14ac:dyDescent="0.2">
      <c r="A131" s="821"/>
      <c r="B131" s="822"/>
      <c r="C131" s="823"/>
      <c r="D131" s="823"/>
      <c r="E131" s="823"/>
      <c r="F131" s="825"/>
    </row>
    <row r="132" spans="1:6" ht="12.75" customHeight="1" x14ac:dyDescent="0.2">
      <c r="A132" s="821" t="s">
        <v>1088</v>
      </c>
      <c r="B132" s="822"/>
      <c r="C132" s="823">
        <v>16837.810000000001</v>
      </c>
      <c r="D132" s="824">
        <v>13886.07</v>
      </c>
      <c r="E132" s="823">
        <f>SUM(C132-D132)</f>
        <v>2951.7400000000016</v>
      </c>
      <c r="F132" s="825" t="s">
        <v>215</v>
      </c>
    </row>
    <row r="133" spans="1:6" ht="12.75" customHeight="1" x14ac:dyDescent="0.2">
      <c r="A133" s="821"/>
      <c r="B133" s="822"/>
      <c r="C133" s="823"/>
      <c r="D133" s="824"/>
      <c r="E133" s="823"/>
      <c r="F133" s="825"/>
    </row>
    <row r="134" spans="1:6" ht="12.75" customHeight="1" x14ac:dyDescent="0.2">
      <c r="A134" s="821" t="s">
        <v>1351</v>
      </c>
      <c r="B134" s="822"/>
      <c r="C134" s="823">
        <v>6000</v>
      </c>
      <c r="D134" s="824">
        <v>6000</v>
      </c>
      <c r="E134" s="823">
        <f>SUM(C134-D134)</f>
        <v>0</v>
      </c>
      <c r="F134" s="825" t="s">
        <v>1352</v>
      </c>
    </row>
    <row r="135" spans="1:6" ht="12.75" customHeight="1" x14ac:dyDescent="0.2">
      <c r="A135" s="821"/>
      <c r="B135" s="822"/>
      <c r="C135" s="823"/>
      <c r="D135" s="824"/>
      <c r="E135" s="823"/>
      <c r="F135" s="825"/>
    </row>
    <row r="136" spans="1:6" ht="12.75" customHeight="1" x14ac:dyDescent="0.2">
      <c r="A136" s="821" t="s">
        <v>1351</v>
      </c>
      <c r="B136" s="822"/>
      <c r="C136" s="823">
        <v>6000</v>
      </c>
      <c r="D136" s="824">
        <v>6000</v>
      </c>
      <c r="E136" s="823">
        <f>SUM(C136-D136)</f>
        <v>0</v>
      </c>
      <c r="F136" s="825" t="s">
        <v>1352</v>
      </c>
    </row>
    <row r="137" spans="1:6" ht="12.75" customHeight="1" x14ac:dyDescent="0.2">
      <c r="A137" s="821"/>
      <c r="B137" s="822"/>
      <c r="C137" s="823"/>
      <c r="D137" s="824"/>
      <c r="E137" s="823"/>
      <c r="F137" s="825"/>
    </row>
    <row r="138" spans="1:6" ht="12.75" customHeight="1" x14ac:dyDescent="0.2">
      <c r="A138" s="821" t="s">
        <v>1037</v>
      </c>
      <c r="B138" s="822"/>
      <c r="C138" s="823">
        <v>3060</v>
      </c>
      <c r="D138" s="824">
        <v>3060</v>
      </c>
      <c r="E138" s="823">
        <f>SUM(C138-D138)</f>
        <v>0</v>
      </c>
      <c r="F138" s="825" t="s">
        <v>215</v>
      </c>
    </row>
    <row r="139" spans="1:6" ht="12.75" customHeight="1" x14ac:dyDescent="0.2">
      <c r="A139" s="821"/>
      <c r="B139" s="822"/>
      <c r="C139" s="823"/>
      <c r="D139" s="824"/>
      <c r="E139" s="823"/>
      <c r="F139" s="825"/>
    </row>
    <row r="140" spans="1:6" ht="12.75" customHeight="1" x14ac:dyDescent="0.2">
      <c r="A140" s="821" t="s">
        <v>1039</v>
      </c>
      <c r="B140" s="822"/>
      <c r="C140" s="823">
        <v>157770</v>
      </c>
      <c r="D140" s="824">
        <v>140850</v>
      </c>
      <c r="E140" s="823">
        <f>SUM(C140-D140)</f>
        <v>16920</v>
      </c>
      <c r="F140" s="825" t="s">
        <v>215</v>
      </c>
    </row>
    <row r="141" spans="1:6" ht="12.75" customHeight="1" x14ac:dyDescent="0.2">
      <c r="A141" s="821"/>
      <c r="B141" s="822"/>
      <c r="C141" s="823"/>
      <c r="D141" s="824"/>
      <c r="E141" s="823"/>
      <c r="F141" s="825"/>
    </row>
    <row r="142" spans="1:6" x14ac:dyDescent="0.2">
      <c r="A142" s="821" t="s">
        <v>1347</v>
      </c>
      <c r="B142" s="822"/>
      <c r="C142" s="823">
        <v>10270.290000000001</v>
      </c>
      <c r="D142" s="824">
        <v>10159.549999999999</v>
      </c>
      <c r="E142" s="824">
        <f>SUM(C142-D142)</f>
        <v>110.7400000000016</v>
      </c>
      <c r="F142" s="825" t="s">
        <v>215</v>
      </c>
    </row>
    <row r="143" spans="1:6" x14ac:dyDescent="0.2">
      <c r="A143" s="821"/>
      <c r="B143" s="822"/>
      <c r="C143" s="823"/>
      <c r="D143" s="824"/>
      <c r="E143" s="824"/>
      <c r="F143" s="825"/>
    </row>
    <row r="144" spans="1:6" x14ac:dyDescent="0.2">
      <c r="A144" s="821"/>
      <c r="B144" s="822"/>
      <c r="C144" s="827"/>
      <c r="D144" s="818"/>
      <c r="E144" s="818"/>
      <c r="F144" s="855"/>
    </row>
    <row r="145" spans="1:10" ht="12.75" customHeight="1" x14ac:dyDescent="0.2">
      <c r="A145" s="863" t="s">
        <v>854</v>
      </c>
      <c r="B145" s="864"/>
      <c r="C145" s="885">
        <v>2010</v>
      </c>
      <c r="D145" s="817">
        <f>SUM(C145)</f>
        <v>2010</v>
      </c>
      <c r="E145" s="817">
        <f>SUM(C145-D145)</f>
        <v>0</v>
      </c>
      <c r="F145" s="854" t="s">
        <v>209</v>
      </c>
    </row>
    <row r="146" spans="1:10" x14ac:dyDescent="0.2">
      <c r="A146" s="821"/>
      <c r="B146" s="822"/>
      <c r="C146" s="886"/>
      <c r="D146" s="826"/>
      <c r="E146" s="826"/>
      <c r="F146" s="901"/>
    </row>
    <row r="147" spans="1:10" ht="12.75" customHeight="1" x14ac:dyDescent="0.2">
      <c r="A147" s="828" t="s">
        <v>767</v>
      </c>
      <c r="B147" s="870"/>
      <c r="C147" s="832">
        <v>3000</v>
      </c>
      <c r="D147" s="834">
        <f>SUM(C147)</f>
        <v>3000</v>
      </c>
      <c r="E147" s="824">
        <f>SUM(C147-D147)</f>
        <v>0</v>
      </c>
      <c r="F147" s="902" t="s">
        <v>215</v>
      </c>
    </row>
    <row r="148" spans="1:10" ht="12.75" customHeight="1" thickBot="1" x14ac:dyDescent="0.25">
      <c r="A148" s="840"/>
      <c r="B148" s="884"/>
      <c r="C148" s="898"/>
      <c r="D148" s="835"/>
      <c r="E148" s="824"/>
      <c r="F148" s="819"/>
    </row>
    <row r="149" spans="1:10" s="10" customFormat="1" ht="12.75" customHeight="1" thickBot="1" x14ac:dyDescent="0.25">
      <c r="A149" s="868" t="s">
        <v>219</v>
      </c>
      <c r="B149" s="871"/>
      <c r="C149" s="559">
        <f>SUM(C89:C148)</f>
        <v>907461.13</v>
      </c>
      <c r="D149" s="559">
        <f>SUM(D89:D148)</f>
        <v>867867.45</v>
      </c>
      <c r="E149" s="559">
        <f>SUM(E89:E148)</f>
        <v>39593.680000000008</v>
      </c>
      <c r="F149" s="412"/>
      <c r="G149" s="9"/>
    </row>
    <row r="150" spans="1:10" s="10" customFormat="1" ht="12.75" customHeight="1" x14ac:dyDescent="0.2">
      <c r="A150" s="407"/>
      <c r="B150" s="407"/>
      <c r="C150" s="408"/>
      <c r="D150" s="408"/>
      <c r="E150" s="408"/>
      <c r="F150" s="409"/>
      <c r="G150" s="9"/>
    </row>
    <row r="151" spans="1:10" s="10" customFormat="1" ht="12.75" customHeight="1" thickBot="1" x14ac:dyDescent="0.25">
      <c r="A151" s="407"/>
      <c r="B151" s="407"/>
      <c r="C151" s="408"/>
      <c r="D151" s="408"/>
      <c r="E151" s="408"/>
      <c r="F151" s="409"/>
      <c r="G151" s="9"/>
    </row>
    <row r="152" spans="1:10" s="50" customFormat="1" ht="12.75" customHeight="1" x14ac:dyDescent="0.2">
      <c r="A152" s="875" t="s">
        <v>217</v>
      </c>
      <c r="B152" s="856"/>
      <c r="C152" s="851" t="s">
        <v>189</v>
      </c>
      <c r="D152" s="856" t="s">
        <v>190</v>
      </c>
      <c r="E152" s="851" t="s">
        <v>254</v>
      </c>
      <c r="F152" s="872" t="s">
        <v>202</v>
      </c>
    </row>
    <row r="153" spans="1:10" s="50" customFormat="1" ht="12.75" customHeight="1" x14ac:dyDescent="0.2">
      <c r="A153" s="876"/>
      <c r="B153" s="857"/>
      <c r="C153" s="852"/>
      <c r="D153" s="857"/>
      <c r="E153" s="852"/>
      <c r="F153" s="873"/>
      <c r="H153" s="51"/>
    </row>
    <row r="154" spans="1:10" s="50" customFormat="1" ht="13.5" customHeight="1" thickBot="1" x14ac:dyDescent="0.25">
      <c r="A154" s="877"/>
      <c r="B154" s="858"/>
      <c r="C154" s="853"/>
      <c r="D154" s="858"/>
      <c r="E154" s="853"/>
      <c r="F154" s="874"/>
    </row>
    <row r="155" spans="1:10" ht="13.5" thickBot="1" x14ac:dyDescent="0.25">
      <c r="A155" s="866" t="s">
        <v>204</v>
      </c>
      <c r="B155" s="867"/>
      <c r="C155" s="39" t="s">
        <v>205</v>
      </c>
      <c r="D155" s="411" t="s">
        <v>206</v>
      </c>
      <c r="E155" s="39" t="s">
        <v>207</v>
      </c>
      <c r="F155" s="410" t="s">
        <v>208</v>
      </c>
    </row>
    <row r="156" spans="1:10" ht="12.75" customHeight="1" x14ac:dyDescent="0.2">
      <c r="A156" s="888" t="s">
        <v>1358</v>
      </c>
      <c r="B156" s="889"/>
      <c r="C156" s="850">
        <v>16000</v>
      </c>
      <c r="D156" s="895">
        <f>SUM(C156)</f>
        <v>16000</v>
      </c>
      <c r="E156" s="904">
        <f>SUM(C156-D156)</f>
        <v>0</v>
      </c>
      <c r="F156" s="848" t="s">
        <v>901</v>
      </c>
    </row>
    <row r="157" spans="1:10" ht="12.75" customHeight="1" x14ac:dyDescent="0.2">
      <c r="A157" s="838"/>
      <c r="B157" s="839"/>
      <c r="C157" s="835"/>
      <c r="D157" s="843"/>
      <c r="E157" s="817"/>
      <c r="F157" s="819"/>
    </row>
    <row r="158" spans="1:10" ht="12.75" customHeight="1" x14ac:dyDescent="0.2">
      <c r="A158" s="830"/>
      <c r="B158" s="890"/>
      <c r="C158" s="817"/>
      <c r="D158" s="887"/>
      <c r="E158" s="818"/>
      <c r="F158" s="820"/>
      <c r="J158" s="11" t="s">
        <v>97</v>
      </c>
    </row>
    <row r="159" spans="1:10" x14ac:dyDescent="0.2">
      <c r="A159" s="838" t="s">
        <v>1361</v>
      </c>
      <c r="B159" s="839"/>
      <c r="C159" s="835">
        <v>211935.19</v>
      </c>
      <c r="D159" s="843">
        <f>SUM(C159)</f>
        <v>211935.19</v>
      </c>
      <c r="E159" s="817">
        <f>SUM(C159-D159)</f>
        <v>0</v>
      </c>
      <c r="F159" s="819" t="s">
        <v>1002</v>
      </c>
    </row>
    <row r="160" spans="1:10" x14ac:dyDescent="0.2">
      <c r="A160" s="830"/>
      <c r="B160" s="890"/>
      <c r="C160" s="817"/>
      <c r="D160" s="887"/>
      <c r="E160" s="818"/>
      <c r="F160" s="820"/>
    </row>
    <row r="161" spans="1:8" x14ac:dyDescent="0.2">
      <c r="A161" s="828" t="s">
        <v>1359</v>
      </c>
      <c r="B161" s="896"/>
      <c r="C161" s="834">
        <v>684741.69</v>
      </c>
      <c r="D161" s="897">
        <f>SUM(C161)</f>
        <v>684741.69</v>
      </c>
      <c r="E161" s="824">
        <f>SUM(C161-D161)</f>
        <v>0</v>
      </c>
      <c r="F161" s="902" t="s">
        <v>1002</v>
      </c>
    </row>
    <row r="162" spans="1:8" x14ac:dyDescent="0.2">
      <c r="A162" s="830"/>
      <c r="B162" s="890"/>
      <c r="C162" s="817"/>
      <c r="D162" s="887"/>
      <c r="E162" s="818"/>
      <c r="F162" s="820"/>
    </row>
    <row r="163" spans="1:8" x14ac:dyDescent="0.2">
      <c r="A163" s="838" t="s">
        <v>1360</v>
      </c>
      <c r="B163" s="839"/>
      <c r="C163" s="835">
        <v>324970.28999999998</v>
      </c>
      <c r="D163" s="843">
        <f>SUM(C163)</f>
        <v>324970.28999999998</v>
      </c>
      <c r="E163" s="817">
        <f>SUM(C163-D163)</f>
        <v>0</v>
      </c>
      <c r="F163" s="819" t="s">
        <v>1002</v>
      </c>
    </row>
    <row r="164" spans="1:8" ht="13.5" thickBot="1" x14ac:dyDescent="0.25">
      <c r="A164" s="840"/>
      <c r="B164" s="841"/>
      <c r="C164" s="842"/>
      <c r="D164" s="844"/>
      <c r="E164" s="818"/>
      <c r="F164" s="819"/>
    </row>
    <row r="165" spans="1:8" s="10" customFormat="1" ht="14.25" thickBot="1" x14ac:dyDescent="0.25">
      <c r="A165" s="868" t="s">
        <v>218</v>
      </c>
      <c r="B165" s="869"/>
      <c r="C165" s="413">
        <f>SUM(C156:C164)</f>
        <v>1237647.17</v>
      </c>
      <c r="D165" s="413">
        <f>SUM(D156:D164)</f>
        <v>1237647.17</v>
      </c>
      <c r="E165" s="413">
        <f>SUM(E156:E158)</f>
        <v>0</v>
      </c>
      <c r="F165" s="412"/>
    </row>
    <row r="166" spans="1:8" ht="13.5" thickBot="1" x14ac:dyDescent="0.25">
      <c r="H166" s="16"/>
    </row>
    <row r="167" spans="1:8" s="10" customFormat="1" ht="14.25" thickBot="1" x14ac:dyDescent="0.25">
      <c r="A167" s="868" t="s">
        <v>976</v>
      </c>
      <c r="B167" s="869"/>
      <c r="C167" s="413">
        <f>SUM(C149+C165)</f>
        <v>2145108.2999999998</v>
      </c>
      <c r="D167" s="413">
        <f>SUM(D149+D165)</f>
        <v>2105514.62</v>
      </c>
      <c r="E167" s="413">
        <f>SUM(E149+E165)</f>
        <v>39593.680000000008</v>
      </c>
      <c r="F167" s="412"/>
    </row>
    <row r="169" spans="1:8" s="10" customFormat="1" x14ac:dyDescent="0.2">
      <c r="A169" s="10" t="s">
        <v>220</v>
      </c>
      <c r="B169" s="9"/>
    </row>
    <row r="170" spans="1:8" ht="13.5" thickBot="1" x14ac:dyDescent="0.25"/>
    <row r="171" spans="1:8" s="50" customFormat="1" ht="12.75" customHeight="1" x14ac:dyDescent="0.2">
      <c r="A171" s="875" t="s">
        <v>221</v>
      </c>
      <c r="B171" s="856"/>
      <c r="C171" s="851" t="s">
        <v>189</v>
      </c>
      <c r="D171" s="856" t="s">
        <v>190</v>
      </c>
      <c r="E171" s="851" t="s">
        <v>768</v>
      </c>
      <c r="F171" s="872" t="s">
        <v>202</v>
      </c>
    </row>
    <row r="172" spans="1:8" s="50" customFormat="1" ht="12.75" customHeight="1" x14ac:dyDescent="0.2">
      <c r="A172" s="876"/>
      <c r="B172" s="857"/>
      <c r="C172" s="852"/>
      <c r="D172" s="857"/>
      <c r="E172" s="852"/>
      <c r="F172" s="873"/>
    </row>
    <row r="173" spans="1:8" s="50" customFormat="1" ht="13.5" customHeight="1" thickBot="1" x14ac:dyDescent="0.25">
      <c r="A173" s="877"/>
      <c r="B173" s="858"/>
      <c r="C173" s="853"/>
      <c r="D173" s="858"/>
      <c r="E173" s="853"/>
      <c r="F173" s="874"/>
    </row>
    <row r="174" spans="1:8" ht="13.5" thickBot="1" x14ac:dyDescent="0.25">
      <c r="A174" s="866" t="s">
        <v>204</v>
      </c>
      <c r="B174" s="867"/>
      <c r="C174" s="39" t="s">
        <v>205</v>
      </c>
      <c r="D174" s="411" t="s">
        <v>206</v>
      </c>
      <c r="E174" s="39" t="s">
        <v>207</v>
      </c>
      <c r="F174" s="410" t="s">
        <v>208</v>
      </c>
    </row>
    <row r="175" spans="1:8" x14ac:dyDescent="0.2">
      <c r="A175" s="891" t="s">
        <v>1038</v>
      </c>
      <c r="B175" s="892"/>
      <c r="C175" s="850">
        <v>24300.880000000001</v>
      </c>
      <c r="D175" s="850">
        <f>SUM(C175)</f>
        <v>24300.880000000001</v>
      </c>
      <c r="E175" s="850">
        <f>SUM(C175-D175)</f>
        <v>0</v>
      </c>
      <c r="F175" s="848" t="s">
        <v>853</v>
      </c>
    </row>
    <row r="176" spans="1:8" ht="13.5" thickBot="1" x14ac:dyDescent="0.25">
      <c r="A176" s="893"/>
      <c r="B176" s="894"/>
      <c r="C176" s="842"/>
      <c r="D176" s="842"/>
      <c r="E176" s="842"/>
      <c r="F176" s="903"/>
    </row>
    <row r="177" spans="1:10" ht="12.75" customHeight="1" x14ac:dyDescent="0.2">
      <c r="A177" s="891" t="s">
        <v>1355</v>
      </c>
      <c r="B177" s="892"/>
      <c r="C177" s="850">
        <v>2800</v>
      </c>
      <c r="D177" s="850">
        <v>998</v>
      </c>
      <c r="E177" s="850">
        <f>SUM(C177-D177)</f>
        <v>1802</v>
      </c>
      <c r="F177" s="848" t="s">
        <v>1354</v>
      </c>
    </row>
    <row r="178" spans="1:10" ht="13.5" customHeight="1" thickBot="1" x14ac:dyDescent="0.25">
      <c r="A178" s="893"/>
      <c r="B178" s="894"/>
      <c r="C178" s="778"/>
      <c r="D178" s="778"/>
      <c r="E178" s="778"/>
      <c r="F178" s="849"/>
    </row>
    <row r="179" spans="1:10" s="10" customFormat="1" ht="14.25" thickBot="1" x14ac:dyDescent="0.25">
      <c r="A179" s="868" t="s">
        <v>949</v>
      </c>
      <c r="B179" s="869"/>
      <c r="C179" s="413">
        <f>SUM(C175:C178)</f>
        <v>27100.880000000001</v>
      </c>
      <c r="D179" s="413">
        <f>SUM(D175:D178)</f>
        <v>25298.880000000001</v>
      </c>
      <c r="E179" s="413">
        <f>SUM(E175:E178)</f>
        <v>1802</v>
      </c>
      <c r="F179" s="412"/>
    </row>
    <row r="180" spans="1:10" s="10" customFormat="1" ht="13.5" x14ac:dyDescent="0.2">
      <c r="A180" s="407"/>
      <c r="B180" s="407"/>
      <c r="C180" s="408"/>
      <c r="D180" s="408"/>
      <c r="E180" s="408"/>
      <c r="F180" s="409"/>
    </row>
    <row r="182" spans="1:10" x14ac:dyDescent="0.2">
      <c r="A182" s="10" t="s">
        <v>222</v>
      </c>
    </row>
    <row r="183" spans="1:10" ht="13.5" thickBot="1" x14ac:dyDescent="0.25"/>
    <row r="184" spans="1:10" x14ac:dyDescent="0.2">
      <c r="A184" s="875" t="s">
        <v>221</v>
      </c>
      <c r="B184" s="856"/>
      <c r="C184" s="851" t="s">
        <v>189</v>
      </c>
      <c r="D184" s="856" t="s">
        <v>190</v>
      </c>
      <c r="E184" s="851" t="s">
        <v>254</v>
      </c>
      <c r="F184" s="872" t="s">
        <v>202</v>
      </c>
    </row>
    <row r="185" spans="1:10" x14ac:dyDescent="0.2">
      <c r="A185" s="876"/>
      <c r="B185" s="857"/>
      <c r="C185" s="852"/>
      <c r="D185" s="857"/>
      <c r="E185" s="852"/>
      <c r="F185" s="873"/>
    </row>
    <row r="186" spans="1:10" ht="13.5" thickBot="1" x14ac:dyDescent="0.25">
      <c r="A186" s="877"/>
      <c r="B186" s="858"/>
      <c r="C186" s="853"/>
      <c r="D186" s="858"/>
      <c r="E186" s="853"/>
      <c r="F186" s="874"/>
    </row>
    <row r="187" spans="1:10" ht="13.5" thickBot="1" x14ac:dyDescent="0.25">
      <c r="A187" s="866" t="s">
        <v>204</v>
      </c>
      <c r="B187" s="867"/>
      <c r="C187" s="39" t="s">
        <v>205</v>
      </c>
      <c r="D187" s="411" t="s">
        <v>206</v>
      </c>
      <c r="E187" s="39" t="s">
        <v>207</v>
      </c>
      <c r="F187" s="410" t="s">
        <v>208</v>
      </c>
    </row>
    <row r="188" spans="1:10" x14ac:dyDescent="0.2">
      <c r="A188" s="878" t="s">
        <v>1079</v>
      </c>
      <c r="B188" s="879"/>
      <c r="C188" s="850">
        <v>3263.94</v>
      </c>
      <c r="D188" s="850">
        <f>SUM(C188)</f>
        <v>3263.94</v>
      </c>
      <c r="E188" s="850">
        <f>SUM(C188-D188)</f>
        <v>0</v>
      </c>
      <c r="F188" s="848" t="s">
        <v>659</v>
      </c>
    </row>
    <row r="189" spans="1:10" ht="13.5" thickBot="1" x14ac:dyDescent="0.25">
      <c r="A189" s="880"/>
      <c r="B189" s="881"/>
      <c r="C189" s="778"/>
      <c r="D189" s="778"/>
      <c r="E189" s="778"/>
      <c r="F189" s="849"/>
    </row>
    <row r="190" spans="1:10" ht="14.25" thickBot="1" x14ac:dyDescent="0.25">
      <c r="A190" s="868" t="s">
        <v>950</v>
      </c>
      <c r="B190" s="869"/>
      <c r="C190" s="413">
        <f>SUM(C188:C188)</f>
        <v>3263.94</v>
      </c>
      <c r="D190" s="413">
        <f>SUM(D188:D188)</f>
        <v>3263.94</v>
      </c>
      <c r="E190" s="413">
        <f>SUM(E188:E188)</f>
        <v>0</v>
      </c>
      <c r="F190" s="412"/>
      <c r="I190" s="507"/>
      <c r="J190" s="508"/>
    </row>
    <row r="193" spans="1:8" x14ac:dyDescent="0.2">
      <c r="A193" s="10" t="s">
        <v>851</v>
      </c>
    </row>
    <row r="194" spans="1:8" ht="13.5" thickBot="1" x14ac:dyDescent="0.25"/>
    <row r="195" spans="1:8" x14ac:dyDescent="0.2">
      <c r="A195" s="875" t="s">
        <v>221</v>
      </c>
      <c r="B195" s="856"/>
      <c r="C195" s="851" t="s">
        <v>189</v>
      </c>
      <c r="D195" s="856" t="s">
        <v>190</v>
      </c>
      <c r="E195" s="851" t="s">
        <v>254</v>
      </c>
      <c r="F195" s="872" t="s">
        <v>202</v>
      </c>
    </row>
    <row r="196" spans="1:8" x14ac:dyDescent="0.2">
      <c r="A196" s="876"/>
      <c r="B196" s="857"/>
      <c r="C196" s="852"/>
      <c r="D196" s="857"/>
      <c r="E196" s="852"/>
      <c r="F196" s="873"/>
    </row>
    <row r="197" spans="1:8" ht="13.5" thickBot="1" x14ac:dyDescent="0.25">
      <c r="A197" s="877"/>
      <c r="B197" s="858"/>
      <c r="C197" s="853"/>
      <c r="D197" s="858"/>
      <c r="E197" s="853"/>
      <c r="F197" s="874"/>
    </row>
    <row r="198" spans="1:8" ht="13.5" thickBot="1" x14ac:dyDescent="0.25">
      <c r="A198" s="866" t="s">
        <v>204</v>
      </c>
      <c r="B198" s="867"/>
      <c r="C198" s="39" t="s">
        <v>205</v>
      </c>
      <c r="D198" s="411" t="s">
        <v>206</v>
      </c>
      <c r="E198" s="39" t="s">
        <v>207</v>
      </c>
      <c r="F198" s="410" t="s">
        <v>208</v>
      </c>
      <c r="H198" s="16"/>
    </row>
    <row r="199" spans="1:8" ht="12.75" customHeight="1" thickBot="1" x14ac:dyDescent="0.25">
      <c r="A199" s="828" t="s">
        <v>1071</v>
      </c>
      <c r="B199" s="870"/>
      <c r="C199" s="522">
        <v>1000</v>
      </c>
      <c r="D199" s="522">
        <f>SUM(C199)</f>
        <v>1000</v>
      </c>
      <c r="E199" s="523">
        <f>SUM(C199-D199)</f>
        <v>0</v>
      </c>
      <c r="F199" s="524" t="s">
        <v>602</v>
      </c>
    </row>
    <row r="200" spans="1:8" ht="14.25" thickBot="1" x14ac:dyDescent="0.25">
      <c r="A200" s="868" t="s">
        <v>951</v>
      </c>
      <c r="B200" s="869"/>
      <c r="C200" s="413">
        <f>SUM(C199:C199)</f>
        <v>1000</v>
      </c>
      <c r="D200" s="413">
        <f>SUM(D199:D199)</f>
        <v>1000</v>
      </c>
      <c r="E200" s="413">
        <f>SUM(E199:E199)</f>
        <v>0</v>
      </c>
      <c r="F200" s="412"/>
    </row>
    <row r="202" spans="1:8" x14ac:dyDescent="0.2">
      <c r="A202" s="10" t="s">
        <v>852</v>
      </c>
    </row>
    <row r="203" spans="1:8" ht="13.5" thickBot="1" x14ac:dyDescent="0.25"/>
    <row r="204" spans="1:8" x14ac:dyDescent="0.2">
      <c r="A204" s="875" t="s">
        <v>221</v>
      </c>
      <c r="B204" s="856"/>
      <c r="C204" s="851" t="s">
        <v>189</v>
      </c>
      <c r="D204" s="856" t="s">
        <v>190</v>
      </c>
      <c r="E204" s="851" t="s">
        <v>254</v>
      </c>
      <c r="F204" s="872" t="s">
        <v>202</v>
      </c>
    </row>
    <row r="205" spans="1:8" x14ac:dyDescent="0.2">
      <c r="A205" s="876"/>
      <c r="B205" s="857"/>
      <c r="C205" s="852"/>
      <c r="D205" s="857"/>
      <c r="E205" s="852"/>
      <c r="F205" s="873"/>
    </row>
    <row r="206" spans="1:8" ht="13.5" thickBot="1" x14ac:dyDescent="0.25">
      <c r="A206" s="877"/>
      <c r="B206" s="858"/>
      <c r="C206" s="853"/>
      <c r="D206" s="858"/>
      <c r="E206" s="853"/>
      <c r="F206" s="874"/>
      <c r="H206" s="16"/>
    </row>
    <row r="207" spans="1:8" ht="13.5" thickBot="1" x14ac:dyDescent="0.25">
      <c r="A207" s="866" t="s">
        <v>204</v>
      </c>
      <c r="B207" s="867"/>
      <c r="C207" s="39" t="s">
        <v>205</v>
      </c>
      <c r="D207" s="411" t="s">
        <v>206</v>
      </c>
      <c r="E207" s="39" t="s">
        <v>207</v>
      </c>
      <c r="F207" s="410" t="s">
        <v>208</v>
      </c>
    </row>
    <row r="208" spans="1:8" ht="14.25" thickBot="1" x14ac:dyDescent="0.25">
      <c r="A208" s="828" t="s">
        <v>875</v>
      </c>
      <c r="B208" s="870"/>
      <c r="C208" s="522"/>
      <c r="D208" s="522"/>
      <c r="E208" s="523"/>
      <c r="F208" s="524"/>
      <c r="H208" s="16"/>
    </row>
    <row r="209" spans="1:8" ht="14.25" thickBot="1" x14ac:dyDescent="0.25">
      <c r="A209" s="868" t="s">
        <v>952</v>
      </c>
      <c r="B209" s="869"/>
      <c r="C209" s="413">
        <f>SUM(C208:C208)</f>
        <v>0</v>
      </c>
      <c r="D209" s="413">
        <f>SUM(D208:D208)</f>
        <v>0</v>
      </c>
      <c r="E209" s="413">
        <f>SUM(E208:E208)</f>
        <v>0</v>
      </c>
      <c r="F209" s="412"/>
    </row>
    <row r="210" spans="1:8" ht="13.5" thickBot="1" x14ac:dyDescent="0.25"/>
    <row r="211" spans="1:8" s="10" customFormat="1" ht="13.5" thickBot="1" x14ac:dyDescent="0.25">
      <c r="B211" s="9" t="s">
        <v>932</v>
      </c>
      <c r="C211" s="525">
        <f>SUM(C209+C200+C190+C179+C167+B81)</f>
        <v>8312455.0299999993</v>
      </c>
      <c r="D211" s="525">
        <f>SUM(D209+D200+D190+D179+D167+C81)</f>
        <v>8149189.4399999995</v>
      </c>
      <c r="E211" s="46">
        <f>SUM(E209+E200+E190+E179+E167+D81)</f>
        <v>163265.58999999991</v>
      </c>
      <c r="H211" s="9"/>
    </row>
    <row r="216" spans="1:8" x14ac:dyDescent="0.2">
      <c r="C216" s="16"/>
    </row>
  </sheetData>
  <mergeCells count="241">
    <mergeCell ref="A126:B127"/>
    <mergeCell ref="D119:D120"/>
    <mergeCell ref="C132:C133"/>
    <mergeCell ref="D132:D133"/>
    <mergeCell ref="E132:E133"/>
    <mergeCell ref="F132:F133"/>
    <mergeCell ref="F119:F120"/>
    <mergeCell ref="E122:E123"/>
    <mergeCell ref="F124:F125"/>
    <mergeCell ref="A128:B129"/>
    <mergeCell ref="C112:C114"/>
    <mergeCell ref="A112:B114"/>
    <mergeCell ref="A108:B109"/>
    <mergeCell ref="C108:C109"/>
    <mergeCell ref="E115:E116"/>
    <mergeCell ref="E108:E109"/>
    <mergeCell ref="F117:F118"/>
    <mergeCell ref="D112:D114"/>
    <mergeCell ref="C117:C118"/>
    <mergeCell ref="A117:B118"/>
    <mergeCell ref="C115:C116"/>
    <mergeCell ref="A115:B116"/>
    <mergeCell ref="D117:D118"/>
    <mergeCell ref="F115:F116"/>
    <mergeCell ref="F112:F114"/>
    <mergeCell ref="D115:D116"/>
    <mergeCell ref="C92:C94"/>
    <mergeCell ref="A73:A75"/>
    <mergeCell ref="C99:C100"/>
    <mergeCell ref="D99:D100"/>
    <mergeCell ref="A95:B96"/>
    <mergeCell ref="A92:B94"/>
    <mergeCell ref="A97:B98"/>
    <mergeCell ref="C85:C87"/>
    <mergeCell ref="C89:C91"/>
    <mergeCell ref="A99:B100"/>
    <mergeCell ref="A103:B105"/>
    <mergeCell ref="C103:C105"/>
    <mergeCell ref="A110:B111"/>
    <mergeCell ref="C110:C111"/>
    <mergeCell ref="F110:F111"/>
    <mergeCell ref="D103:D105"/>
    <mergeCell ref="D108:D109"/>
    <mergeCell ref="F108:F109"/>
    <mergeCell ref="F97:F98"/>
    <mergeCell ref="F99:F100"/>
    <mergeCell ref="F103:F105"/>
    <mergeCell ref="E92:E94"/>
    <mergeCell ref="A88:B88"/>
    <mergeCell ref="A89:B91"/>
    <mergeCell ref="D92:D94"/>
    <mergeCell ref="F92:F94"/>
    <mergeCell ref="E95:E96"/>
    <mergeCell ref="F95:F96"/>
    <mergeCell ref="F85:F87"/>
    <mergeCell ref="D85:D87"/>
    <mergeCell ref="E85:E87"/>
    <mergeCell ref="D73:D75"/>
    <mergeCell ref="A56:A58"/>
    <mergeCell ref="C73:C75"/>
    <mergeCell ref="B56:B58"/>
    <mergeCell ref="C56:C58"/>
    <mergeCell ref="A63:A65"/>
    <mergeCell ref="B63:B65"/>
    <mergeCell ref="A29:A31"/>
    <mergeCell ref="E99:E100"/>
    <mergeCell ref="A45:A47"/>
    <mergeCell ref="C63:C65"/>
    <mergeCell ref="B73:B75"/>
    <mergeCell ref="A85:B87"/>
    <mergeCell ref="B45:B47"/>
    <mergeCell ref="B29:B31"/>
    <mergeCell ref="C29:C31"/>
    <mergeCell ref="E89:E91"/>
    <mergeCell ref="F161:F162"/>
    <mergeCell ref="C159:C160"/>
    <mergeCell ref="D122:D123"/>
    <mergeCell ref="D89:D91"/>
    <mergeCell ref="E97:E98"/>
    <mergeCell ref="E103:E105"/>
    <mergeCell ref="E117:E118"/>
    <mergeCell ref="E112:E114"/>
    <mergeCell ref="E110:E111"/>
    <mergeCell ref="F89:F91"/>
    <mergeCell ref="E16:E18"/>
    <mergeCell ref="D63:D65"/>
    <mergeCell ref="D97:D98"/>
    <mergeCell ref="D110:D111"/>
    <mergeCell ref="E106:E107"/>
    <mergeCell ref="C97:C98"/>
    <mergeCell ref="D29:D31"/>
    <mergeCell ref="D56:D58"/>
    <mergeCell ref="C45:C47"/>
    <mergeCell ref="D45:D47"/>
    <mergeCell ref="E175:E176"/>
    <mergeCell ref="F175:F176"/>
    <mergeCell ref="F184:F186"/>
    <mergeCell ref="F156:F158"/>
    <mergeCell ref="E156:E158"/>
    <mergeCell ref="F171:F173"/>
    <mergeCell ref="E184:E186"/>
    <mergeCell ref="E177:E178"/>
    <mergeCell ref="F177:F178"/>
    <mergeCell ref="E161:E162"/>
    <mergeCell ref="F145:F146"/>
    <mergeCell ref="F147:F148"/>
    <mergeCell ref="F152:F154"/>
    <mergeCell ref="F140:F141"/>
    <mergeCell ref="E126:E127"/>
    <mergeCell ref="E147:E148"/>
    <mergeCell ref="F128:F129"/>
    <mergeCell ref="F142:F144"/>
    <mergeCell ref="E128:E129"/>
    <mergeCell ref="F126:F127"/>
    <mergeCell ref="A2:D3"/>
    <mergeCell ref="A140:B141"/>
    <mergeCell ref="C95:C96"/>
    <mergeCell ref="D95:D96"/>
    <mergeCell ref="A16:A18"/>
    <mergeCell ref="B16:B18"/>
    <mergeCell ref="C16:C18"/>
    <mergeCell ref="D16:D18"/>
    <mergeCell ref="D124:D125"/>
    <mergeCell ref="C124:C125"/>
    <mergeCell ref="C188:C189"/>
    <mergeCell ref="A199:B199"/>
    <mergeCell ref="C147:C148"/>
    <mergeCell ref="A167:B167"/>
    <mergeCell ref="A187:B187"/>
    <mergeCell ref="A171:B173"/>
    <mergeCell ref="C171:C173"/>
    <mergeCell ref="A195:B197"/>
    <mergeCell ref="C195:C197"/>
    <mergeCell ref="A184:B186"/>
    <mergeCell ref="A152:B154"/>
    <mergeCell ref="A174:B174"/>
    <mergeCell ref="A165:B165"/>
    <mergeCell ref="A175:B176"/>
    <mergeCell ref="D175:D176"/>
    <mergeCell ref="C156:C158"/>
    <mergeCell ref="D156:D158"/>
    <mergeCell ref="A161:B162"/>
    <mergeCell ref="C161:C162"/>
    <mergeCell ref="D161:D162"/>
    <mergeCell ref="A156:B158"/>
    <mergeCell ref="A155:B155"/>
    <mergeCell ref="A179:B179"/>
    <mergeCell ref="A177:B178"/>
    <mergeCell ref="C175:C176"/>
    <mergeCell ref="D171:D173"/>
    <mergeCell ref="C177:C178"/>
    <mergeCell ref="A159:B160"/>
    <mergeCell ref="C140:C141"/>
    <mergeCell ref="D140:D141"/>
    <mergeCell ref="C138:C139"/>
    <mergeCell ref="D138:D139"/>
    <mergeCell ref="D184:D186"/>
    <mergeCell ref="D147:D148"/>
    <mergeCell ref="C152:C154"/>
    <mergeCell ref="D152:D154"/>
    <mergeCell ref="D159:D160"/>
    <mergeCell ref="C119:C120"/>
    <mergeCell ref="E138:E139"/>
    <mergeCell ref="A147:B148"/>
    <mergeCell ref="E142:E144"/>
    <mergeCell ref="E140:E141"/>
    <mergeCell ref="C145:C146"/>
    <mergeCell ref="A145:B146"/>
    <mergeCell ref="D126:D127"/>
    <mergeCell ref="C128:C129"/>
    <mergeCell ref="D128:D129"/>
    <mergeCell ref="A207:B207"/>
    <mergeCell ref="A200:B200"/>
    <mergeCell ref="D204:D206"/>
    <mergeCell ref="E204:E206"/>
    <mergeCell ref="F204:F206"/>
    <mergeCell ref="E188:E189"/>
    <mergeCell ref="A204:B206"/>
    <mergeCell ref="E195:E197"/>
    <mergeCell ref="F195:F197"/>
    <mergeCell ref="A188:B189"/>
    <mergeCell ref="A198:B198"/>
    <mergeCell ref="A209:B209"/>
    <mergeCell ref="A208:B208"/>
    <mergeCell ref="D145:D146"/>
    <mergeCell ref="A142:B144"/>
    <mergeCell ref="A149:B149"/>
    <mergeCell ref="C184:C186"/>
    <mergeCell ref="A190:B190"/>
    <mergeCell ref="D177:D178"/>
    <mergeCell ref="C204:C206"/>
    <mergeCell ref="D195:D197"/>
    <mergeCell ref="A124:B125"/>
    <mergeCell ref="A106:B107"/>
    <mergeCell ref="C106:C107"/>
    <mergeCell ref="A122:B123"/>
    <mergeCell ref="D106:D107"/>
    <mergeCell ref="A119:B120"/>
    <mergeCell ref="A138:B139"/>
    <mergeCell ref="A132:B133"/>
    <mergeCell ref="C126:C127"/>
    <mergeCell ref="E124:E125"/>
    <mergeCell ref="E119:E120"/>
    <mergeCell ref="C122:C123"/>
    <mergeCell ref="F106:F107"/>
    <mergeCell ref="F188:F189"/>
    <mergeCell ref="D188:D189"/>
    <mergeCell ref="E152:E154"/>
    <mergeCell ref="E171:E173"/>
    <mergeCell ref="F122:F123"/>
    <mergeCell ref="F138:F139"/>
    <mergeCell ref="A134:B135"/>
    <mergeCell ref="C134:C135"/>
    <mergeCell ref="D134:D135"/>
    <mergeCell ref="E134:E135"/>
    <mergeCell ref="F134:F135"/>
    <mergeCell ref="A130:B131"/>
    <mergeCell ref="C130:C131"/>
    <mergeCell ref="D130:D131"/>
    <mergeCell ref="E130:E131"/>
    <mergeCell ref="F130:F131"/>
    <mergeCell ref="A101:B102"/>
    <mergeCell ref="C101:C102"/>
    <mergeCell ref="D101:D102"/>
    <mergeCell ref="E101:E102"/>
    <mergeCell ref="F101:F102"/>
    <mergeCell ref="A163:B164"/>
    <mergeCell ref="C163:C164"/>
    <mergeCell ref="D163:D164"/>
    <mergeCell ref="E163:E164"/>
    <mergeCell ref="F163:F164"/>
    <mergeCell ref="E159:E160"/>
    <mergeCell ref="F159:F160"/>
    <mergeCell ref="A136:B137"/>
    <mergeCell ref="C136:C137"/>
    <mergeCell ref="D136:D137"/>
    <mergeCell ref="E136:E137"/>
    <mergeCell ref="F136:F137"/>
    <mergeCell ref="E145:E146"/>
    <mergeCell ref="C142:C144"/>
    <mergeCell ref="D142:D144"/>
  </mergeCells>
  <phoneticPr fontId="61" type="noConversion"/>
  <pageMargins left="0.51181102362204722" right="0.51181102362204722" top="0.74803149606299213" bottom="0.74803149606299213" header="0.51181102362204722" footer="0.51181102362204722"/>
  <pageSetup paperSize="9" scale="95" fitToWidth="0" orientation="portrait" r:id="rId1"/>
  <headerFooter alignWithMargins="0">
    <oddHeader>&amp;C&amp;8Záverečný účet Mesta Nová Dubnica za rok 2023</oddHeader>
    <oddFooter xml:space="preserve">&amp;C&amp;8 91&amp;10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28</vt:i4>
      </vt:variant>
    </vt:vector>
  </HeadingPairs>
  <TitlesOfParts>
    <vt:vector size="28" baseType="lpstr">
      <vt:lpstr>Obsah</vt:lpstr>
      <vt:lpstr>Prílohy</vt:lpstr>
      <vt:lpstr>skratky</vt:lpstr>
      <vt:lpstr>KR</vt:lpstr>
      <vt:lpstr>FO</vt:lpstr>
      <vt:lpstr>stav fin. prostr.</vt:lpstr>
      <vt:lpstr>návrh na vyrovnanie</vt:lpstr>
      <vt:lpstr>tabuľka hospodárenia </vt:lpstr>
      <vt:lpstr>fin.uspor. vzťahov</vt:lpstr>
      <vt:lpstr>výška dlhu</vt:lpstr>
      <vt:lpstr>zaťaženosť celé BP</vt:lpstr>
      <vt:lpstr>graf dlhovej služby</vt:lpstr>
      <vt:lpstr>transfery</vt:lpstr>
      <vt:lpstr>prijaté dotácie</vt:lpstr>
      <vt:lpstr>fondy</vt:lpstr>
      <vt:lpstr>Pohľ.</vt:lpstr>
      <vt:lpstr>Pohľ. - podr.</vt:lpstr>
      <vt:lpstr>pohľ.odpísané</vt:lpstr>
      <vt:lpstr>zábezpeka a hospod.spol</vt:lpstr>
      <vt:lpstr>majetková účasť</vt:lpstr>
      <vt:lpstr>Súvaha</vt:lpstr>
      <vt:lpstr>výkaz ZaS</vt:lpstr>
      <vt:lpstr>progr. rozpočet</vt:lpstr>
      <vt:lpstr>použitie rezervného fondu</vt:lpstr>
      <vt:lpstr>použitie poplatku za rozvoj</vt:lpstr>
      <vt:lpstr>ESA 2010</vt:lpstr>
      <vt:lpstr>výpočet ESA</vt:lpstr>
      <vt:lpstr>Hárok1</vt:lpstr>
    </vt:vector>
  </TitlesOfParts>
  <Company>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Rozpočet</dc:creator>
  <cp:lastModifiedBy>M. T</cp:lastModifiedBy>
  <cp:lastPrinted>2024-03-20T07:05:44Z</cp:lastPrinted>
  <dcterms:created xsi:type="dcterms:W3CDTF">2004-02-09T13:01:11Z</dcterms:created>
  <dcterms:modified xsi:type="dcterms:W3CDTF">2024-03-26T07:10:42Z</dcterms:modified>
</cp:coreProperties>
</file>